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nnées\1.UPRT\MOTEURS.VILLIERS\CUISSON.SOUS.VIDE\"/>
    </mc:Choice>
  </mc:AlternateContent>
  <xr:revisionPtr revIDLastSave="0" documentId="13_ncr:1_{9AFFB750-90EF-4675-8DA6-D43618000066}" xr6:coauthVersionLast="47" xr6:coauthVersionMax="47" xr10:uidLastSave="{00000000-0000-0000-0000-000000000000}"/>
  <bookViews>
    <workbookView xWindow="28680" yWindow="-120" windowWidth="29040" windowHeight="15720" xr2:uid="{00000000-000D-0000-FFFF-FFFF00000000}"/>
  </bookViews>
  <sheets>
    <sheet name="SOMMAIRE_ET_AUDIT" sheetId="48" r:id="rId1"/>
    <sheet name="00_LIRE_DABORD" sheetId="1" r:id="rId2"/>
    <sheet name="01_VIANDE_ROTIR_BT" sheetId="2" r:id="rId3"/>
    <sheet name="02_VIANDE_BRAISER" sheetId="3" r:id="rId4"/>
    <sheet name="03_VAPEUR_DOUCE" sheetId="4" r:id="rId5"/>
    <sheet name="04_VOLAILLE_ROTIR_BT" sheetId="5" r:id="rId6"/>
    <sheet name="05_VOLAILLE_BRAISER" sheetId="6" r:id="rId7"/>
    <sheet name="06_POISSON_BRAISER" sheetId="7" r:id="rId8"/>
    <sheet name="07_BAREMES_RATIONAL" sheetId="8" r:id="rId9"/>
    <sheet name="08_CHARGES_MIXTES_NUIT" sheetId="9" r:id="rId10"/>
    <sheet name="09_FICHE_VIERGE" sheetId="10" r:id="rId11"/>
    <sheet name="10_AUDIT_SOURCES" sheetId="11" r:id="rId12"/>
    <sheet name="11_SOUS_VIDE_TERRAIN" sheetId="12" r:id="rId13"/>
    <sheet name="12_REPERES_WEB_SV" sheetId="13" r:id="rId14"/>
    <sheet name="13_VALIDATION_PROCEDE" sheetId="14" r:id="rId15"/>
    <sheet name="14_HYGIENE_RC" sheetId="15" r:id="rId16"/>
    <sheet name="15_CFA_SOUS_VIDE" sheetId="16" r:id="rId17"/>
    <sheet name="16_Cours &amp; Technologie" sheetId="24" r:id="rId18"/>
    <sheet name="17_Interbev" sheetId="25" r:id="rId19"/>
    <sheet name="18_Atelier HACCP - Jarret CBT" sheetId="26" r:id="rId20"/>
    <sheet name="19_ACCUEIL" sheetId="32" r:id="rId21"/>
    <sheet name="20_SV_PROCEDURE" sheetId="33" r:id="rId22"/>
    <sheet name="21_SV_SACHETS" sheetId="34" r:id="rId23"/>
    <sheet name="22_SV_BAREMES" sheetId="35" r:id="rId24"/>
    <sheet name="23_FOUR_BAREMES" sheetId="39" r:id="rId25"/>
    <sheet name="24_SV_ORGANISATION" sheetId="36" r:id="rId26"/>
    <sheet name="25_FOUR_PROCEDURE" sheetId="37" r:id="rId27"/>
    <sheet name="26_FOUR_CHARGES_GN" sheetId="38" r:id="rId28"/>
    <sheet name="27_REFROIDISSEMENT" sheetId="40" r:id="rId29"/>
    <sheet name="28_HYGIENE_PMS" sheetId="41" r:id="rId30"/>
    <sheet name="29_VALIDATION_PROCEDE" sheetId="42" r:id="rId31"/>
    <sheet name="30_FICHES_PRO" sheetId="43" r:id="rId32"/>
    <sheet name="31_COMPRENDRE" sheetId="44" r:id="rId33"/>
    <sheet name="32_SOURCES" sheetId="45" r:id="rId34"/>
    <sheet name="33_à_quoi_servent_34_35" sheetId="17" r:id="rId35"/>
    <sheet name="34_BASSE_TEMPERATURE.Exemple" sheetId="19" r:id="rId36"/>
    <sheet name="35_BASSE_TEMPERATURE.Modèle" sheetId="18" r:id="rId37"/>
    <sheet name="36_Identité.FR-EN-ES." sheetId="20" r:id="rId38"/>
    <sheet name="37_Identité.2.lignes" sheetId="21" r:id="rId39"/>
    <sheet name="38_AUTRE_FICHE_VIERGE" sheetId="27" r:id="rId40"/>
    <sheet name="39_EXEMPLE_REMPLI" sheetId="28" r:id="rId41"/>
    <sheet name="40_GUIDE_SOUS_VIDE.64.fiches" sheetId="46" r:id="rId42"/>
    <sheet name="41_SOURCES_VALIDATION" sheetId="30" r:id="rId43"/>
    <sheet name="42_Cuisson" sheetId="49" r:id="rId44"/>
    <sheet name="43_Réactions" sheetId="50" r:id="rId45"/>
    <sheet name="44_Hygiène" sheetId="51" r:id="rId46"/>
    <sheet name="45_.guide_de_cuisson" sheetId="22" r:id="rId47"/>
    <sheet name="46_.matériel" sheetId="23" r:id="rId48"/>
  </sheets>
  <definedNames>
    <definedName name="_xlnm._FilterDatabase" localSheetId="46" hidden="1">'45_.guide_de_cuisson'!$B$15:$C$15</definedName>
    <definedName name="_xlnm.Print_Area" localSheetId="35">'34_BASSE_TEMPERATURE.Exemple'!$B$3:$N$45</definedName>
    <definedName name="_xlnm.Print_Area" localSheetId="36">'35_BASSE_TEMPERATURE.Modèle'!$B$3:$N$45</definedName>
    <definedName name="_xlnm.Print_Area" localSheetId="43">'42_Cuisson'!$A$1:$P$102</definedName>
    <definedName name="_xlnm.Print_Area" localSheetId="44">'43_Réactions'!$A$1:$P$61</definedName>
    <definedName name="_xlnm.Print_Area" localSheetId="45">'44_Hygiène'!$A$1:$P$77</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27" l="1"/>
  <c r="D7" i="28"/>
  <c r="F9" i="19"/>
  <c r="F9" i="18"/>
  <c r="BM80" i="23"/>
  <c r="AS8" i="23" s="1"/>
  <c r="O79" i="23"/>
  <c r="N79" i="23"/>
  <c r="M79" i="23"/>
  <c r="L79" i="23"/>
  <c r="K79" i="23"/>
  <c r="J79" i="23"/>
  <c r="I79" i="23"/>
  <c r="H79" i="23"/>
  <c r="G79" i="23"/>
  <c r="F79" i="23"/>
  <c r="E79" i="23"/>
  <c r="D79" i="23"/>
  <c r="C79" i="23"/>
  <c r="B79" i="23"/>
  <c r="D75" i="23"/>
  <c r="O70" i="23"/>
  <c r="AD67" i="23"/>
  <c r="AC67" i="23"/>
  <c r="AB67" i="23"/>
  <c r="AA67" i="23"/>
  <c r="Z67" i="23"/>
  <c r="Y67" i="23"/>
  <c r="X67" i="23"/>
  <c r="W67" i="23"/>
  <c r="V67" i="23"/>
  <c r="U67" i="23"/>
  <c r="T67" i="23"/>
  <c r="S67" i="23"/>
  <c r="R67" i="23"/>
  <c r="Q67" i="23"/>
  <c r="C67" i="23"/>
  <c r="B67" i="23"/>
  <c r="C66" i="23"/>
  <c r="B66" i="23"/>
  <c r="X65" i="23"/>
  <c r="C65" i="23"/>
  <c r="B65" i="23"/>
  <c r="X64" i="23"/>
  <c r="C64" i="23"/>
  <c r="B64" i="23"/>
  <c r="X63" i="23"/>
  <c r="C63" i="23"/>
  <c r="B63" i="23"/>
  <c r="X62" i="23"/>
  <c r="C62" i="23"/>
  <c r="B62" i="23"/>
  <c r="X61" i="23"/>
  <c r="R61" i="23"/>
  <c r="Q61" i="23"/>
  <c r="C61" i="23"/>
  <c r="B61" i="23"/>
  <c r="X60" i="23"/>
  <c r="R60" i="23"/>
  <c r="Q60" i="23"/>
  <c r="C60" i="23"/>
  <c r="B60" i="23"/>
  <c r="X59" i="23"/>
  <c r="R59" i="23"/>
  <c r="Q59" i="23"/>
  <c r="C59" i="23"/>
  <c r="B59" i="23"/>
  <c r="X58" i="23"/>
  <c r="R58" i="23"/>
  <c r="Q58" i="23"/>
  <c r="C58" i="23"/>
  <c r="B58" i="23"/>
  <c r="X57" i="23"/>
  <c r="R57" i="23"/>
  <c r="Q57" i="23"/>
  <c r="B57" i="23"/>
  <c r="X56" i="23"/>
  <c r="R56" i="23"/>
  <c r="Q56" i="23"/>
  <c r="B56" i="23"/>
  <c r="X55" i="23"/>
  <c r="R55" i="23"/>
  <c r="Q55" i="23"/>
  <c r="C55" i="23"/>
  <c r="B55" i="23"/>
  <c r="X54" i="23"/>
  <c r="R54" i="23"/>
  <c r="Q54" i="23"/>
  <c r="C54" i="23"/>
  <c r="B54" i="23"/>
  <c r="X53" i="23"/>
  <c r="R53" i="23"/>
  <c r="Q53" i="23"/>
  <c r="X52" i="23"/>
  <c r="R52" i="23"/>
  <c r="Q52" i="23"/>
  <c r="X51" i="23"/>
  <c r="R51" i="23"/>
  <c r="Q51" i="23"/>
  <c r="X50" i="23"/>
  <c r="R50" i="23"/>
  <c r="Q50" i="23"/>
  <c r="X49" i="23"/>
  <c r="R49" i="23"/>
  <c r="Q49" i="23"/>
  <c r="X48" i="23"/>
  <c r="R48" i="23"/>
  <c r="Q48" i="23"/>
  <c r="X47" i="23"/>
  <c r="R47" i="23"/>
  <c r="Q47" i="23"/>
  <c r="AS46" i="23"/>
  <c r="AR46" i="23"/>
  <c r="AQ46" i="23"/>
  <c r="AP46" i="23"/>
  <c r="AO46" i="23"/>
  <c r="AN46" i="23"/>
  <c r="AM46" i="23"/>
  <c r="AL46" i="23"/>
  <c r="AK46" i="23"/>
  <c r="AJ46" i="23"/>
  <c r="AI46" i="23"/>
  <c r="AH46" i="23"/>
  <c r="AG46" i="23"/>
  <c r="AF46" i="23"/>
  <c r="X46" i="23"/>
  <c r="R46" i="23"/>
  <c r="Q46" i="23"/>
  <c r="B46" i="23"/>
  <c r="X45" i="23"/>
  <c r="R45" i="23"/>
  <c r="Q45" i="23"/>
  <c r="B45" i="23"/>
  <c r="X44" i="23"/>
  <c r="R44" i="23"/>
  <c r="Q44" i="23"/>
  <c r="B44" i="23"/>
  <c r="AG43" i="23"/>
  <c r="X43" i="23"/>
  <c r="R43" i="23"/>
  <c r="Q43" i="23"/>
  <c r="B43" i="23"/>
  <c r="X42" i="23"/>
  <c r="R42" i="23"/>
  <c r="Q42" i="23"/>
  <c r="B42" i="23"/>
  <c r="AF41" i="23"/>
  <c r="X41" i="23"/>
  <c r="R41" i="23"/>
  <c r="Q41" i="23"/>
  <c r="B41" i="23"/>
  <c r="AF40" i="23"/>
  <c r="X40" i="23"/>
  <c r="R40" i="23"/>
  <c r="Q40" i="23"/>
  <c r="B40" i="23"/>
  <c r="AF39" i="23"/>
  <c r="X39" i="23"/>
  <c r="R39" i="23"/>
  <c r="Q39" i="23"/>
  <c r="B39" i="23"/>
  <c r="AF38" i="23"/>
  <c r="X38" i="23"/>
  <c r="R38" i="23"/>
  <c r="Q38" i="23"/>
  <c r="B38" i="23"/>
  <c r="AF37" i="23"/>
  <c r="X37" i="23"/>
  <c r="R37" i="23"/>
  <c r="Q37" i="23"/>
  <c r="B37" i="23"/>
  <c r="AF36" i="23"/>
  <c r="X36" i="23"/>
  <c r="R36" i="23"/>
  <c r="Q36" i="23"/>
  <c r="B36" i="23"/>
  <c r="AF35" i="23"/>
  <c r="X35" i="23"/>
  <c r="R35" i="23"/>
  <c r="Q35" i="23"/>
  <c r="B35" i="23"/>
  <c r="AF34" i="23"/>
  <c r="X34" i="23"/>
  <c r="R34" i="23"/>
  <c r="Q34" i="23"/>
  <c r="AF33" i="23"/>
  <c r="X33" i="23"/>
  <c r="R33" i="23"/>
  <c r="Q33" i="23"/>
  <c r="B33" i="23"/>
  <c r="AF32" i="23"/>
  <c r="X32" i="23"/>
  <c r="R32" i="23"/>
  <c r="Q32" i="23"/>
  <c r="B32" i="23"/>
  <c r="AF31" i="23"/>
  <c r="R31" i="23"/>
  <c r="Q31" i="23"/>
  <c r="B31" i="23"/>
  <c r="AF30" i="23"/>
  <c r="R30" i="23"/>
  <c r="Q30" i="23"/>
  <c r="B30" i="23"/>
  <c r="AF29" i="23"/>
  <c r="Q29" i="23"/>
  <c r="B29" i="23"/>
  <c r="AF28" i="23"/>
  <c r="X28" i="23"/>
  <c r="Q28" i="23"/>
  <c r="B28" i="23"/>
  <c r="AF27" i="23"/>
  <c r="X27" i="23"/>
  <c r="Q27" i="23"/>
  <c r="B27" i="23"/>
  <c r="AF26" i="23"/>
  <c r="X26" i="23"/>
  <c r="R26" i="23"/>
  <c r="Q26" i="23"/>
  <c r="B26" i="23"/>
  <c r="AF25" i="23"/>
  <c r="R25" i="23"/>
  <c r="Q25" i="23"/>
  <c r="AF24" i="23"/>
  <c r="AF23" i="23"/>
  <c r="AF22" i="23"/>
  <c r="X22" i="23"/>
  <c r="R22" i="23"/>
  <c r="Q22" i="23"/>
  <c r="M22" i="23"/>
  <c r="B22" i="23"/>
  <c r="AF21" i="23"/>
  <c r="X21" i="23"/>
  <c r="R21" i="23"/>
  <c r="Q21" i="23"/>
  <c r="M21" i="23"/>
  <c r="B21" i="23"/>
  <c r="AF20" i="23"/>
  <c r="X20" i="23"/>
  <c r="R20" i="23"/>
  <c r="Q20" i="23"/>
  <c r="M20" i="23"/>
  <c r="B20" i="23"/>
  <c r="AF19" i="23"/>
  <c r="X19" i="23"/>
  <c r="R19" i="23"/>
  <c r="Q19" i="23"/>
  <c r="M19" i="23"/>
  <c r="B19" i="23"/>
  <c r="AF18" i="23"/>
  <c r="X18" i="23"/>
  <c r="R18" i="23"/>
  <c r="Q18" i="23"/>
  <c r="M18" i="23"/>
  <c r="B18" i="23"/>
  <c r="AF17" i="23"/>
  <c r="R17" i="23"/>
  <c r="Q17" i="23"/>
  <c r="M17" i="23"/>
  <c r="B17" i="23"/>
  <c r="AF16" i="23"/>
  <c r="X16" i="23"/>
  <c r="R16" i="23"/>
  <c r="Q16" i="23"/>
  <c r="X15" i="23"/>
  <c r="R15" i="23"/>
  <c r="Q15" i="23"/>
  <c r="N15" i="23"/>
  <c r="X14" i="23"/>
  <c r="Q14" i="23"/>
  <c r="X13" i="23"/>
  <c r="R13" i="23"/>
  <c r="R14" i="23" s="1"/>
  <c r="Q13" i="23"/>
  <c r="Q12" i="23"/>
  <c r="AD9" i="23"/>
  <c r="O9" i="23"/>
  <c r="D7" i="23"/>
  <c r="DB163" i="22"/>
  <c r="P11" i="22" s="1"/>
  <c r="T66" i="22"/>
  <c r="D66" i="22"/>
  <c r="Z64" i="22"/>
  <c r="S64" i="22"/>
  <c r="J64" i="22"/>
  <c r="C64" i="22"/>
  <c r="Z63" i="22"/>
  <c r="S63" i="22"/>
  <c r="R63" i="22"/>
  <c r="J63" i="22"/>
  <c r="C63" i="22"/>
  <c r="B63" i="22"/>
  <c r="Z62" i="22"/>
  <c r="S62" i="22"/>
  <c r="R62" i="22"/>
  <c r="J62" i="22"/>
  <c r="C62" i="22"/>
  <c r="B62" i="22"/>
  <c r="Z61" i="22"/>
  <c r="S61" i="22"/>
  <c r="R61" i="22"/>
  <c r="J61" i="22"/>
  <c r="C61" i="22"/>
  <c r="B61" i="22"/>
  <c r="Z60" i="22"/>
  <c r="S60" i="22"/>
  <c r="R60" i="22"/>
  <c r="J60" i="22"/>
  <c r="C60" i="22"/>
  <c r="B60" i="22"/>
  <c r="Z59" i="22"/>
  <c r="S59" i="22"/>
  <c r="R59" i="22"/>
  <c r="J59" i="22"/>
  <c r="C59" i="22"/>
  <c r="B59" i="22"/>
  <c r="Z58" i="22"/>
  <c r="S58" i="22"/>
  <c r="R58" i="22"/>
  <c r="C58" i="22"/>
  <c r="B58" i="22"/>
  <c r="Z57" i="22"/>
  <c r="S57" i="22"/>
  <c r="R57" i="22"/>
  <c r="C57" i="22"/>
  <c r="B57" i="22"/>
  <c r="Z56" i="22"/>
  <c r="S56" i="22"/>
  <c r="R56" i="22"/>
  <c r="C56" i="22"/>
  <c r="B56" i="22"/>
  <c r="Z55" i="22"/>
  <c r="S55" i="22"/>
  <c r="R55" i="22"/>
  <c r="J55" i="22"/>
  <c r="C55" i="22"/>
  <c r="B55" i="22"/>
  <c r="Z54" i="22"/>
  <c r="S54" i="22"/>
  <c r="R54" i="22"/>
  <c r="J54" i="22"/>
  <c r="C54" i="22"/>
  <c r="B54" i="22"/>
  <c r="Z53" i="22"/>
  <c r="S53" i="22"/>
  <c r="R53" i="22"/>
  <c r="J53" i="22"/>
  <c r="C53" i="22"/>
  <c r="B53" i="22"/>
  <c r="Z52" i="22"/>
  <c r="S52" i="22"/>
  <c r="R52" i="22"/>
  <c r="J52" i="22"/>
  <c r="C52" i="22"/>
  <c r="B52" i="22"/>
  <c r="Z51" i="22"/>
  <c r="S51" i="22"/>
  <c r="R51" i="22"/>
  <c r="J51" i="22"/>
  <c r="C51" i="22"/>
  <c r="B51" i="22"/>
  <c r="Z50" i="22"/>
  <c r="S50" i="22"/>
  <c r="R50" i="22"/>
  <c r="J50" i="22"/>
  <c r="B50" i="22"/>
  <c r="Z49" i="22"/>
  <c r="S49" i="22"/>
  <c r="R49" i="22"/>
  <c r="J49" i="22"/>
  <c r="B49" i="22"/>
  <c r="Z48" i="22"/>
  <c r="S48" i="22"/>
  <c r="R48" i="22"/>
  <c r="J48" i="22"/>
  <c r="C48" i="22"/>
  <c r="C49" i="22" s="1"/>
  <c r="Z47" i="22"/>
  <c r="S47" i="22"/>
  <c r="R47" i="22"/>
  <c r="Z46" i="22"/>
  <c r="S46" i="22"/>
  <c r="R46" i="22"/>
  <c r="Z45" i="22"/>
  <c r="S45" i="22"/>
  <c r="R45" i="22"/>
  <c r="Z44" i="22"/>
  <c r="S44" i="22"/>
  <c r="R44" i="22"/>
  <c r="S43" i="22"/>
  <c r="R43" i="22"/>
  <c r="S42" i="22"/>
  <c r="R42" i="22"/>
  <c r="S41" i="22"/>
  <c r="R41" i="22"/>
  <c r="Z40" i="22"/>
  <c r="S40" i="22"/>
  <c r="R40" i="22"/>
  <c r="Z39" i="22"/>
  <c r="S39" i="22"/>
  <c r="R39" i="22"/>
  <c r="Z38" i="22"/>
  <c r="S38" i="22"/>
  <c r="R38" i="22"/>
  <c r="Z37" i="22"/>
  <c r="S37" i="22"/>
  <c r="R37" i="22"/>
  <c r="Z36" i="22"/>
  <c r="S36" i="22"/>
  <c r="R36" i="22"/>
  <c r="Z35" i="22"/>
  <c r="R35" i="22"/>
  <c r="Z34" i="22"/>
  <c r="R34" i="22"/>
  <c r="Z33" i="22"/>
  <c r="S33" i="22"/>
  <c r="S34" i="22" s="1"/>
  <c r="S35" i="22" s="1"/>
  <c r="R33" i="22"/>
  <c r="S26" i="22"/>
  <c r="S27" i="22" s="1"/>
  <c r="C26" i="22"/>
  <c r="C27" i="22" s="1"/>
  <c r="AF16" i="22"/>
  <c r="P16" i="22"/>
  <c r="CS11" i="22"/>
  <c r="D10" i="22"/>
  <c r="J8" i="22"/>
  <c r="CD4" i="22"/>
  <c r="BL2" i="22"/>
  <c r="BK2" i="22"/>
  <c r="BI2" i="22"/>
  <c r="BH2" i="22"/>
  <c r="BF2" i="22"/>
  <c r="BE2" i="22"/>
  <c r="BC2" i="22"/>
  <c r="BB2" i="22"/>
  <c r="AZ2" i="22"/>
  <c r="AX2" i="22"/>
  <c r="AW2" i="22"/>
  <c r="AU2" i="22"/>
  <c r="AS2" i="22"/>
  <c r="AR2" i="22"/>
  <c r="AP2" i="22"/>
  <c r="AN2" i="22"/>
  <c r="AM2" i="22"/>
  <c r="AF2" i="22"/>
  <c r="AE2" i="22"/>
  <c r="AD2" i="22"/>
  <c r="AC2" i="22"/>
  <c r="AB2" i="22"/>
  <c r="AA2" i="22"/>
  <c r="Z2" i="22"/>
  <c r="Y2" i="22"/>
  <c r="X2" i="22"/>
  <c r="W2" i="22"/>
  <c r="V2" i="22"/>
  <c r="U2" i="22"/>
  <c r="T2" i="22"/>
  <c r="S2" i="22"/>
  <c r="R2" i="22"/>
  <c r="P2" i="22"/>
  <c r="O2" i="22"/>
  <c r="N2" i="22"/>
  <c r="M2" i="22"/>
  <c r="L2" i="22"/>
  <c r="K2" i="22"/>
  <c r="J2" i="22"/>
  <c r="I2" i="22"/>
  <c r="H2" i="22"/>
  <c r="G2" i="22"/>
  <c r="F2" i="22"/>
  <c r="E2" i="22"/>
  <c r="D2" i="22"/>
  <c r="C2" i="22"/>
  <c r="B2" i="22"/>
  <c r="BL1" i="22"/>
  <c r="BK1" i="22"/>
  <c r="BI1" i="22"/>
  <c r="BH1" i="22"/>
  <c r="BF1" i="22"/>
  <c r="BE1" i="22"/>
  <c r="BC1" i="22"/>
  <c r="BB1" i="22"/>
  <c r="AZ1" i="22"/>
  <c r="AX1" i="22"/>
  <c r="AW1" i="22"/>
  <c r="AU1" i="22"/>
  <c r="AS1" i="22"/>
  <c r="AR1" i="22"/>
  <c r="AP1" i="22"/>
  <c r="AN1" i="22"/>
  <c r="AM1" i="22"/>
  <c r="AF1" i="22"/>
  <c r="AE1" i="22"/>
  <c r="AD1" i="22"/>
  <c r="AC1" i="22"/>
  <c r="AB1" i="22"/>
  <c r="AA1" i="22"/>
  <c r="Z1" i="22"/>
  <c r="Y1" i="22"/>
  <c r="X1" i="22"/>
  <c r="W1" i="22"/>
  <c r="V1" i="22"/>
  <c r="U1" i="22"/>
  <c r="T1" i="22"/>
  <c r="S1" i="22"/>
  <c r="R1" i="22"/>
  <c r="P1" i="22"/>
  <c r="O1" i="22"/>
  <c r="N1" i="22"/>
  <c r="M1" i="22"/>
  <c r="L1" i="22"/>
  <c r="K1" i="22"/>
  <c r="J1" i="22"/>
  <c r="I1" i="22"/>
  <c r="H1" i="22"/>
  <c r="G1" i="22"/>
  <c r="F1" i="22"/>
  <c r="E1" i="22"/>
  <c r="D1" i="22"/>
  <c r="C1" i="22"/>
  <c r="B1" i="22"/>
  <c r="C1105" i="46"/>
  <c r="E1105" i="46" s="1"/>
  <c r="G1104" i="46"/>
  <c r="G1103" i="46"/>
  <c r="O1081" i="46"/>
  <c r="E1090" i="46" s="1"/>
  <c r="N1081" i="46"/>
  <c r="L1080" i="46"/>
  <c r="J1080" i="46"/>
  <c r="C1079" i="46"/>
  <c r="F1070" i="46"/>
  <c r="O1067" i="46"/>
  <c r="E1072" i="46" s="1"/>
  <c r="N1067" i="46"/>
  <c r="L1066" i="46"/>
  <c r="J1066" i="46"/>
  <c r="C1065" i="46"/>
  <c r="F1056" i="46"/>
  <c r="O1053" i="46"/>
  <c r="E1060" i="46" s="1"/>
  <c r="N1053" i="46"/>
  <c r="L1052" i="46"/>
  <c r="J1052" i="46"/>
  <c r="C1051" i="46"/>
  <c r="F1042" i="46"/>
  <c r="O1039" i="46"/>
  <c r="E1044" i="46" s="1"/>
  <c r="N1039" i="46"/>
  <c r="L1038" i="46"/>
  <c r="J1038" i="46"/>
  <c r="C1037" i="46"/>
  <c r="F1027" i="46"/>
  <c r="O1024" i="46"/>
  <c r="E1033" i="46" s="1"/>
  <c r="N1024" i="46"/>
  <c r="L1023" i="46"/>
  <c r="J1023" i="46"/>
  <c r="C1022" i="46"/>
  <c r="F1012" i="46"/>
  <c r="O1009" i="46"/>
  <c r="N1009" i="46"/>
  <c r="L1008" i="46"/>
  <c r="J1008" i="46"/>
  <c r="C1007" i="46"/>
  <c r="F997" i="46"/>
  <c r="O994" i="46"/>
  <c r="E1000" i="46" s="1"/>
  <c r="N994" i="46"/>
  <c r="L993" i="46"/>
  <c r="J993" i="46"/>
  <c r="C992" i="46"/>
  <c r="F982" i="46"/>
  <c r="O979" i="46"/>
  <c r="E988" i="46" s="1"/>
  <c r="N979" i="46"/>
  <c r="L978" i="46"/>
  <c r="J978" i="46"/>
  <c r="C977" i="46"/>
  <c r="F967" i="46"/>
  <c r="O964" i="46"/>
  <c r="N964" i="46"/>
  <c r="L963" i="46"/>
  <c r="J963" i="46"/>
  <c r="C962" i="46"/>
  <c r="F952" i="46"/>
  <c r="O949" i="46"/>
  <c r="E955" i="46" s="1"/>
  <c r="N949" i="46"/>
  <c r="L948" i="46"/>
  <c r="J948" i="46"/>
  <c r="C947" i="46"/>
  <c r="F937" i="46"/>
  <c r="O934" i="46"/>
  <c r="E941" i="46" s="1"/>
  <c r="N934" i="46"/>
  <c r="L933" i="46"/>
  <c r="J933" i="46"/>
  <c r="C932" i="46"/>
  <c r="F922" i="46"/>
  <c r="O919" i="46"/>
  <c r="N919" i="46"/>
  <c r="L918" i="46"/>
  <c r="J918" i="46"/>
  <c r="C917" i="46"/>
  <c r="F907" i="46"/>
  <c r="O904" i="46"/>
  <c r="E912" i="46" s="1"/>
  <c r="N904" i="46"/>
  <c r="L903" i="46"/>
  <c r="J903" i="46"/>
  <c r="C902" i="46"/>
  <c r="F892" i="46"/>
  <c r="O889" i="46"/>
  <c r="E897" i="46" s="1"/>
  <c r="N889" i="46"/>
  <c r="L888" i="46"/>
  <c r="J888" i="46"/>
  <c r="C887" i="46"/>
  <c r="F877" i="46"/>
  <c r="O874" i="46"/>
  <c r="N874" i="46"/>
  <c r="L873" i="46"/>
  <c r="J873" i="46"/>
  <c r="C872" i="46"/>
  <c r="F862" i="46"/>
  <c r="O859" i="46"/>
  <c r="E868" i="46" s="1"/>
  <c r="N859" i="46"/>
  <c r="L858" i="46"/>
  <c r="J858" i="46"/>
  <c r="C857" i="46"/>
  <c r="F846" i="46"/>
  <c r="O843" i="46"/>
  <c r="E848" i="46" s="1"/>
  <c r="N843" i="46"/>
  <c r="L842" i="46"/>
  <c r="J842" i="46"/>
  <c r="C841" i="46"/>
  <c r="F830" i="46"/>
  <c r="O827" i="46"/>
  <c r="E837" i="46" s="1"/>
  <c r="N827" i="46"/>
  <c r="L826" i="46"/>
  <c r="J826" i="46"/>
  <c r="C825" i="46"/>
  <c r="F814" i="46"/>
  <c r="O811" i="46"/>
  <c r="N811" i="46"/>
  <c r="L810" i="46"/>
  <c r="J810" i="46"/>
  <c r="C809" i="46"/>
  <c r="F798" i="46"/>
  <c r="O795" i="46"/>
  <c r="E804" i="46" s="1"/>
  <c r="N795" i="46"/>
  <c r="L794" i="46"/>
  <c r="J794" i="46"/>
  <c r="C793" i="46"/>
  <c r="F782" i="46"/>
  <c r="O779" i="46"/>
  <c r="E784" i="46" s="1"/>
  <c r="N779" i="46"/>
  <c r="L778" i="46"/>
  <c r="J778" i="46"/>
  <c r="C777" i="46"/>
  <c r="F766" i="46"/>
  <c r="O763" i="46"/>
  <c r="E773" i="46" s="1"/>
  <c r="N763" i="46"/>
  <c r="L762" i="46"/>
  <c r="J762" i="46"/>
  <c r="C761" i="46"/>
  <c r="F750" i="46"/>
  <c r="O747" i="46"/>
  <c r="N747" i="46"/>
  <c r="L746" i="46"/>
  <c r="J746" i="46"/>
  <c r="C745" i="46"/>
  <c r="F734" i="46"/>
  <c r="O731" i="46"/>
  <c r="E740" i="46" s="1"/>
  <c r="N731" i="46"/>
  <c r="L730" i="46"/>
  <c r="J730" i="46"/>
  <c r="C729" i="46"/>
  <c r="F718" i="46"/>
  <c r="O715" i="46"/>
  <c r="E720" i="46" s="1"/>
  <c r="N715" i="46"/>
  <c r="L714" i="46"/>
  <c r="J714" i="46"/>
  <c r="C713" i="46"/>
  <c r="F702" i="46"/>
  <c r="O699" i="46"/>
  <c r="E709" i="46" s="1"/>
  <c r="N699" i="46"/>
  <c r="L698" i="46"/>
  <c r="J698" i="46"/>
  <c r="C697" i="46"/>
  <c r="F686" i="46"/>
  <c r="O683" i="46"/>
  <c r="E688" i="46" s="1"/>
  <c r="N683" i="46"/>
  <c r="L682" i="46"/>
  <c r="J682" i="46"/>
  <c r="C681" i="46"/>
  <c r="F670" i="46"/>
  <c r="O667" i="46"/>
  <c r="E676" i="46" s="1"/>
  <c r="N667" i="46"/>
  <c r="L666" i="46"/>
  <c r="J666" i="46"/>
  <c r="C665" i="46"/>
  <c r="F654" i="46"/>
  <c r="O651" i="46"/>
  <c r="E656" i="46" s="1"/>
  <c r="N651" i="46"/>
  <c r="L650" i="46"/>
  <c r="J650" i="46"/>
  <c r="C649" i="46"/>
  <c r="F638" i="46"/>
  <c r="O635" i="46"/>
  <c r="E645" i="46" s="1"/>
  <c r="N635" i="46"/>
  <c r="L634" i="46"/>
  <c r="J634" i="46"/>
  <c r="C633" i="46"/>
  <c r="F622" i="46"/>
  <c r="O619" i="46"/>
  <c r="N619" i="46"/>
  <c r="L618" i="46"/>
  <c r="J618" i="46"/>
  <c r="C617" i="46"/>
  <c r="F606" i="46"/>
  <c r="O603" i="46"/>
  <c r="E612" i="46" s="1"/>
  <c r="N603" i="46"/>
  <c r="L602" i="46"/>
  <c r="J602" i="46"/>
  <c r="C601" i="46"/>
  <c r="F590" i="46"/>
  <c r="O587" i="46"/>
  <c r="E592" i="46" s="1"/>
  <c r="N587" i="46"/>
  <c r="L586" i="46"/>
  <c r="J586" i="46"/>
  <c r="C585" i="46"/>
  <c r="F574" i="46"/>
  <c r="O571" i="46"/>
  <c r="E581" i="46" s="1"/>
  <c r="N571" i="46"/>
  <c r="L570" i="46"/>
  <c r="J570" i="46"/>
  <c r="C569" i="46"/>
  <c r="F558" i="46"/>
  <c r="O555" i="46"/>
  <c r="E560" i="46" s="1"/>
  <c r="N555" i="46"/>
  <c r="L554" i="46"/>
  <c r="J554" i="46"/>
  <c r="C553" i="46"/>
  <c r="F542" i="46"/>
  <c r="O539" i="46"/>
  <c r="E548" i="46" s="1"/>
  <c r="N539" i="46"/>
  <c r="L538" i="46"/>
  <c r="J538" i="46"/>
  <c r="C537" i="46"/>
  <c r="F526" i="46"/>
  <c r="O523" i="46"/>
  <c r="E528" i="46" s="1"/>
  <c r="N523" i="46"/>
  <c r="L522" i="46"/>
  <c r="J522" i="46"/>
  <c r="C521" i="46"/>
  <c r="F510" i="46"/>
  <c r="O507" i="46"/>
  <c r="E517" i="46" s="1"/>
  <c r="N507" i="46"/>
  <c r="L506" i="46"/>
  <c r="J506" i="46"/>
  <c r="C505" i="46"/>
  <c r="F494" i="46"/>
  <c r="O491" i="46"/>
  <c r="E496" i="46" s="1"/>
  <c r="N491" i="46"/>
  <c r="L490" i="46"/>
  <c r="J490" i="46"/>
  <c r="C489" i="46"/>
  <c r="F478" i="46"/>
  <c r="O475" i="46"/>
  <c r="E484" i="46" s="1"/>
  <c r="N475" i="46"/>
  <c r="L474" i="46"/>
  <c r="J474" i="46"/>
  <c r="C473" i="46"/>
  <c r="F462" i="46"/>
  <c r="O459" i="46"/>
  <c r="E464" i="46" s="1"/>
  <c r="N459" i="46"/>
  <c r="L458" i="46"/>
  <c r="J458" i="46"/>
  <c r="C457" i="46"/>
  <c r="F446" i="46"/>
  <c r="O443" i="46"/>
  <c r="E453" i="46" s="1"/>
  <c r="N443" i="46"/>
  <c r="L442" i="46"/>
  <c r="J442" i="46"/>
  <c r="C441" i="46"/>
  <c r="F430" i="46"/>
  <c r="O427" i="46"/>
  <c r="E432" i="46" s="1"/>
  <c r="N427" i="46"/>
  <c r="L426" i="46"/>
  <c r="J426" i="46"/>
  <c r="C425" i="46"/>
  <c r="F414" i="46"/>
  <c r="O411" i="46"/>
  <c r="E420" i="46" s="1"/>
  <c r="N411" i="46"/>
  <c r="L410" i="46"/>
  <c r="J410" i="46"/>
  <c r="C409" i="46"/>
  <c r="F398" i="46"/>
  <c r="O395" i="46"/>
  <c r="E400" i="46" s="1"/>
  <c r="N395" i="46"/>
  <c r="L394" i="46"/>
  <c r="J394" i="46"/>
  <c r="C393" i="46"/>
  <c r="F382" i="46"/>
  <c r="O379" i="46"/>
  <c r="E389" i="46" s="1"/>
  <c r="N379" i="46"/>
  <c r="L378" i="46"/>
  <c r="J378" i="46"/>
  <c r="C377" i="46"/>
  <c r="F366" i="46"/>
  <c r="O363" i="46"/>
  <c r="E368" i="46" s="1"/>
  <c r="N363" i="46"/>
  <c r="L362" i="46"/>
  <c r="J362" i="46"/>
  <c r="C361" i="46"/>
  <c r="F350" i="46"/>
  <c r="O347" i="46"/>
  <c r="E356" i="46" s="1"/>
  <c r="N347" i="46"/>
  <c r="L346" i="46"/>
  <c r="J346" i="46"/>
  <c r="C345" i="46"/>
  <c r="F334" i="46"/>
  <c r="O331" i="46"/>
  <c r="E336" i="46" s="1"/>
  <c r="N331" i="46"/>
  <c r="L330" i="46"/>
  <c r="J330" i="46"/>
  <c r="C329" i="46"/>
  <c r="F318" i="46"/>
  <c r="O315" i="46"/>
  <c r="E325" i="46" s="1"/>
  <c r="N315" i="46"/>
  <c r="L314" i="46"/>
  <c r="J314" i="46"/>
  <c r="C313" i="46"/>
  <c r="F302" i="46"/>
  <c r="O299" i="46"/>
  <c r="N299" i="46"/>
  <c r="L298" i="46"/>
  <c r="J298" i="46"/>
  <c r="C297" i="46"/>
  <c r="F286" i="46"/>
  <c r="O283" i="46"/>
  <c r="E292" i="46" s="1"/>
  <c r="N283" i="46"/>
  <c r="L282" i="46"/>
  <c r="J282" i="46"/>
  <c r="C281" i="46"/>
  <c r="F270" i="46"/>
  <c r="O267" i="46"/>
  <c r="E272" i="46" s="1"/>
  <c r="N267" i="46"/>
  <c r="L266" i="46"/>
  <c r="J266" i="46"/>
  <c r="C265" i="46"/>
  <c r="F254" i="46"/>
  <c r="O251" i="46"/>
  <c r="E261" i="46" s="1"/>
  <c r="N251" i="46"/>
  <c r="L250" i="46"/>
  <c r="J250" i="46"/>
  <c r="C249" i="46"/>
  <c r="F238" i="46"/>
  <c r="O235" i="46"/>
  <c r="E240" i="46" s="1"/>
  <c r="N235" i="46"/>
  <c r="L234" i="46"/>
  <c r="J234" i="46"/>
  <c r="C233" i="46"/>
  <c r="F222" i="46"/>
  <c r="O219" i="46"/>
  <c r="E228" i="46" s="1"/>
  <c r="N219" i="46"/>
  <c r="L218" i="46"/>
  <c r="J218" i="46"/>
  <c r="C217" i="46"/>
  <c r="F206" i="46"/>
  <c r="O203" i="46"/>
  <c r="E208" i="46" s="1"/>
  <c r="N203" i="46"/>
  <c r="L202" i="46"/>
  <c r="J202" i="46"/>
  <c r="C201" i="46"/>
  <c r="F190" i="46"/>
  <c r="O187" i="46"/>
  <c r="E197" i="46" s="1"/>
  <c r="N187" i="46"/>
  <c r="L186" i="46"/>
  <c r="J186" i="46"/>
  <c r="C185" i="46"/>
  <c r="F174" i="46"/>
  <c r="O171" i="46"/>
  <c r="N171" i="46"/>
  <c r="L170" i="46"/>
  <c r="J170" i="46"/>
  <c r="C169" i="46"/>
  <c r="F158" i="46"/>
  <c r="O155" i="46"/>
  <c r="E164" i="46" s="1"/>
  <c r="N155" i="46"/>
  <c r="L154" i="46"/>
  <c r="J154" i="46"/>
  <c r="C153" i="46"/>
  <c r="F142" i="46"/>
  <c r="O139" i="46"/>
  <c r="E144" i="46" s="1"/>
  <c r="N139" i="46"/>
  <c r="L138" i="46"/>
  <c r="J138" i="46"/>
  <c r="C137" i="46"/>
  <c r="F126" i="46"/>
  <c r="O123" i="46"/>
  <c r="E133" i="46" s="1"/>
  <c r="N123" i="46"/>
  <c r="L122" i="46"/>
  <c r="J122" i="46"/>
  <c r="C121" i="46"/>
  <c r="F110" i="46"/>
  <c r="O107" i="46"/>
  <c r="N107" i="46"/>
  <c r="L106" i="46"/>
  <c r="J106" i="46"/>
  <c r="C105" i="46"/>
  <c r="F95" i="46"/>
  <c r="O92" i="46"/>
  <c r="E101" i="46" s="1"/>
  <c r="N92" i="46"/>
  <c r="L91" i="46"/>
  <c r="J91" i="46"/>
  <c r="C90" i="46"/>
  <c r="M47" i="28"/>
  <c r="L47" i="28"/>
  <c r="K47" i="28"/>
  <c r="J47" i="28"/>
  <c r="I47" i="28"/>
  <c r="H47" i="28"/>
  <c r="G47" i="28"/>
  <c r="F47" i="28"/>
  <c r="E47" i="28"/>
  <c r="D47" i="28"/>
  <c r="C47" i="28"/>
  <c r="B47" i="28"/>
  <c r="K4" i="28"/>
  <c r="E13" i="28" s="1"/>
  <c r="M48" i="27"/>
  <c r="L48" i="27"/>
  <c r="K48" i="27"/>
  <c r="J48" i="27"/>
  <c r="I48" i="27"/>
  <c r="H48" i="27"/>
  <c r="G48" i="27"/>
  <c r="F48" i="27"/>
  <c r="E48" i="27"/>
  <c r="D48" i="27"/>
  <c r="C48" i="27"/>
  <c r="B48" i="27"/>
  <c r="K4" i="27"/>
  <c r="E13" i="27" s="1"/>
  <c r="AG20" i="21"/>
  <c r="AG19" i="21"/>
  <c r="AG15" i="21"/>
  <c r="AF17" i="21" s="1"/>
  <c r="AD11" i="21"/>
  <c r="AD10" i="21"/>
  <c r="AA6" i="21"/>
  <c r="AY2" i="21"/>
  <c r="AX2" i="21"/>
  <c r="AW2" i="21"/>
  <c r="AV2" i="21"/>
  <c r="AU2" i="21"/>
  <c r="AT2" i="21"/>
  <c r="AS2" i="21"/>
  <c r="AR2" i="21"/>
  <c r="AQ2" i="21"/>
  <c r="AP2" i="21"/>
  <c r="AO2" i="21"/>
  <c r="AN2" i="21"/>
  <c r="AM2" i="21"/>
  <c r="AL2" i="21"/>
  <c r="AK2" i="21"/>
  <c r="AJ2" i="21"/>
  <c r="AI2" i="21"/>
  <c r="AH2" i="21"/>
  <c r="AG2" i="21"/>
  <c r="AF2" i="21"/>
  <c r="AE2" i="21"/>
  <c r="AD2" i="21"/>
  <c r="AC2" i="21"/>
  <c r="AB2" i="21"/>
  <c r="AA2" i="21"/>
  <c r="Z2" i="21"/>
  <c r="Y2" i="21"/>
  <c r="X2" i="21"/>
  <c r="W2" i="21"/>
  <c r="V2" i="21"/>
  <c r="U2" i="21"/>
  <c r="T2" i="21"/>
  <c r="S2" i="21"/>
  <c r="R2" i="21"/>
  <c r="Q2" i="21"/>
  <c r="P2" i="21"/>
  <c r="O2" i="21"/>
  <c r="N2" i="21"/>
  <c r="M2" i="21"/>
  <c r="L2" i="21"/>
  <c r="K2" i="21"/>
  <c r="AY1" i="21"/>
  <c r="AX1" i="21"/>
  <c r="AV1" i="21"/>
  <c r="AU1" i="21"/>
  <c r="AS1" i="21"/>
  <c r="AR1" i="21"/>
  <c r="AP1" i="21"/>
  <c r="AO1" i="21"/>
  <c r="AM1" i="21"/>
  <c r="AL1" i="21"/>
  <c r="AJ1" i="21"/>
  <c r="AI1" i="21"/>
  <c r="AG1" i="21"/>
  <c r="AF1" i="21"/>
  <c r="AD1" i="21"/>
  <c r="AC1" i="21"/>
  <c r="AA1" i="21"/>
  <c r="Z1" i="21"/>
  <c r="X1" i="21"/>
  <c r="W1" i="21"/>
  <c r="U1" i="21"/>
  <c r="T1" i="21"/>
  <c r="R1" i="21"/>
  <c r="Q1" i="21"/>
  <c r="O1" i="21"/>
  <c r="N1" i="21"/>
  <c r="L1" i="21"/>
  <c r="K1" i="21"/>
  <c r="DT124" i="20"/>
  <c r="DR124" i="20"/>
  <c r="DN6" i="20" s="1"/>
  <c r="DS7" i="20"/>
  <c r="DS6" i="20"/>
  <c r="Z6" i="20"/>
  <c r="DP2" i="20"/>
  <c r="DO2" i="20"/>
  <c r="DN2" i="20"/>
  <c r="DM2" i="20"/>
  <c r="DL2" i="20"/>
  <c r="DK2" i="20"/>
  <c r="DJ2" i="20"/>
  <c r="DI2" i="20"/>
  <c r="DH2" i="20"/>
  <c r="DG2" i="20"/>
  <c r="DF2" i="20"/>
  <c r="DE2" i="20"/>
  <c r="DD2" i="20"/>
  <c r="DC2" i="20"/>
  <c r="DB2" i="20"/>
  <c r="DA2" i="20"/>
  <c r="CZ2" i="20"/>
  <c r="CY2" i="20"/>
  <c r="CX2" i="20"/>
  <c r="CW2" i="20"/>
  <c r="CV2" i="20"/>
  <c r="CU2" i="20"/>
  <c r="CT2" i="20"/>
  <c r="CS2" i="20"/>
  <c r="CR2" i="20"/>
  <c r="CQ2" i="20"/>
  <c r="CP2" i="20"/>
  <c r="CO2" i="20"/>
  <c r="CN2" i="20"/>
  <c r="CM2" i="20"/>
  <c r="CL2" i="20"/>
  <c r="CK2" i="20"/>
  <c r="CJ2" i="20"/>
  <c r="CI2" i="20"/>
  <c r="CE2" i="20"/>
  <c r="CD2" i="20"/>
  <c r="CC2" i="20"/>
  <c r="CB2" i="20"/>
  <c r="CA2" i="20"/>
  <c r="BZ2" i="20"/>
  <c r="BY2" i="20"/>
  <c r="BX2" i="20"/>
  <c r="BW2" i="20"/>
  <c r="BV2" i="20"/>
  <c r="BU2" i="20"/>
  <c r="BT2" i="20"/>
  <c r="BS2" i="20"/>
  <c r="BR2" i="20"/>
  <c r="BQ2" i="20"/>
  <c r="BP2" i="20"/>
  <c r="BO2" i="20"/>
  <c r="BN2" i="20"/>
  <c r="BM2" i="20"/>
  <c r="BL2" i="20"/>
  <c r="BK2" i="20"/>
  <c r="BJ2" i="20"/>
  <c r="BI2" i="20"/>
  <c r="BH2" i="20"/>
  <c r="BG2" i="20"/>
  <c r="BF2" i="20"/>
  <c r="BE2" i="20"/>
  <c r="BD2" i="20"/>
  <c r="BC2" i="20"/>
  <c r="BB2" i="20"/>
  <c r="BA2" i="20"/>
  <c r="AZ2" i="20"/>
  <c r="AY2" i="20"/>
  <c r="AX2" i="20"/>
  <c r="AW2" i="20"/>
  <c r="AV2" i="20"/>
  <c r="AU2" i="20"/>
  <c r="AT2" i="20"/>
  <c r="AS2" i="20"/>
  <c r="AR2" i="20"/>
  <c r="AQ2" i="20"/>
  <c r="AP2" i="20"/>
  <c r="AO2" i="20"/>
  <c r="AN2" i="20"/>
  <c r="AM2" i="20"/>
  <c r="AL2" i="20"/>
  <c r="AK2" i="20"/>
  <c r="AJ2" i="20"/>
  <c r="AI2" i="20"/>
  <c r="AH2" i="20"/>
  <c r="AG2" i="20"/>
  <c r="AF2" i="20"/>
  <c r="AE2" i="20"/>
  <c r="AD2" i="20"/>
  <c r="AC2" i="20"/>
  <c r="AB2" i="20"/>
  <c r="AA2" i="20"/>
  <c r="Z2" i="20"/>
  <c r="Y2" i="20"/>
  <c r="X2" i="20"/>
  <c r="W2" i="20"/>
  <c r="V2" i="20"/>
  <c r="U2" i="20"/>
  <c r="T2" i="20"/>
  <c r="S2" i="20"/>
  <c r="R2" i="20"/>
  <c r="Q2" i="20"/>
  <c r="P2" i="20"/>
  <c r="O2" i="20"/>
  <c r="N2" i="20"/>
  <c r="M2" i="20"/>
  <c r="L2" i="20"/>
  <c r="K2" i="20"/>
  <c r="J2" i="20"/>
  <c r="DT1" i="20"/>
  <c r="DS1" i="20"/>
  <c r="DP1" i="20"/>
  <c r="DN1" i="20"/>
  <c r="DM1" i="20"/>
  <c r="DK1" i="20"/>
  <c r="DJ1" i="20"/>
  <c r="DH1" i="20"/>
  <c r="DG1" i="20"/>
  <c r="DE1" i="20"/>
  <c r="DD1" i="20"/>
  <c r="DB1" i="20"/>
  <c r="DA1" i="20"/>
  <c r="CY1" i="20"/>
  <c r="CX1" i="20"/>
  <c r="CV1" i="20"/>
  <c r="CU1" i="20"/>
  <c r="CS1" i="20"/>
  <c r="CR1" i="20"/>
  <c r="CP1" i="20"/>
  <c r="CO1" i="20"/>
  <c r="CM1" i="20"/>
  <c r="CL1" i="20"/>
  <c r="CJ1" i="20"/>
  <c r="CI1" i="20"/>
  <c r="CE1" i="20"/>
  <c r="CD1" i="20"/>
  <c r="CC1" i="20"/>
  <c r="CB1" i="20"/>
  <c r="CA1" i="20"/>
  <c r="BZ1" i="20"/>
  <c r="BY1" i="20"/>
  <c r="BX1" i="20"/>
  <c r="BW1" i="20"/>
  <c r="BV1" i="20"/>
  <c r="BU1" i="20"/>
  <c r="BT1" i="20"/>
  <c r="BS1" i="20"/>
  <c r="BR1" i="20"/>
  <c r="BQ1" i="20"/>
  <c r="BP1" i="20"/>
  <c r="BO1" i="20"/>
  <c r="BN1" i="20"/>
  <c r="BM1" i="20"/>
  <c r="BL1" i="20"/>
  <c r="BK1" i="20"/>
  <c r="BJ1" i="20"/>
  <c r="BI1" i="20"/>
  <c r="BH1" i="20"/>
  <c r="BG1" i="20"/>
  <c r="BF1" i="20"/>
  <c r="BE1" i="20"/>
  <c r="BD1" i="20"/>
  <c r="BC1" i="20"/>
  <c r="BB1" i="20"/>
  <c r="BA1" i="20"/>
  <c r="AZ1" i="20"/>
  <c r="AY1" i="20"/>
  <c r="AX1" i="20"/>
  <c r="AW1" i="20"/>
  <c r="AV1" i="20"/>
  <c r="AU1" i="20"/>
  <c r="AT1" i="20"/>
  <c r="AS1" i="20"/>
  <c r="AR1" i="20"/>
  <c r="AQ1" i="20"/>
  <c r="AP1" i="20"/>
  <c r="AO1" i="20"/>
  <c r="AN1" i="20"/>
  <c r="AM1" i="20"/>
  <c r="AL1" i="20"/>
  <c r="AK1" i="20"/>
  <c r="AJ1" i="20"/>
  <c r="AI1" i="20"/>
  <c r="AH1" i="20"/>
  <c r="AG1" i="20"/>
  <c r="AF1" i="20"/>
  <c r="AE1" i="20"/>
  <c r="AD1" i="20"/>
  <c r="AC1" i="20"/>
  <c r="AB1" i="20"/>
  <c r="AA1" i="20"/>
  <c r="Z1" i="20"/>
  <c r="Y1" i="20"/>
  <c r="X1" i="20"/>
  <c r="W1" i="20"/>
  <c r="V1" i="20"/>
  <c r="U1" i="20"/>
  <c r="T1" i="20"/>
  <c r="S1" i="20"/>
  <c r="R1" i="20"/>
  <c r="Q1" i="20"/>
  <c r="P1" i="20"/>
  <c r="O1" i="20"/>
  <c r="N1" i="20"/>
  <c r="M1" i="20"/>
  <c r="L1" i="20"/>
  <c r="K1" i="20"/>
  <c r="J1" i="20"/>
  <c r="A1" i="20"/>
  <c r="AM150" i="18"/>
  <c r="AG3" i="18" s="1"/>
  <c r="G146" i="18"/>
  <c r="G147" i="18" s="1"/>
  <c r="G143" i="18"/>
  <c r="G144" i="18" s="1"/>
  <c r="G138" i="18"/>
  <c r="G139" i="18" s="1"/>
  <c r="G133" i="18"/>
  <c r="G134" i="18" s="1"/>
  <c r="G129" i="18"/>
  <c r="G112" i="18"/>
  <c r="G106" i="18"/>
  <c r="G98" i="18"/>
  <c r="G96" i="18"/>
  <c r="H65" i="18"/>
  <c r="H61" i="18"/>
  <c r="G66" i="18" s="1"/>
  <c r="H57" i="18"/>
  <c r="H56" i="18"/>
  <c r="H52" i="18"/>
  <c r="G58" i="18" s="1"/>
  <c r="M44" i="18"/>
  <c r="M40" i="18"/>
  <c r="T35" i="18"/>
  <c r="S35" i="18"/>
  <c r="O35" i="18"/>
  <c r="R35" i="18" s="1"/>
  <c r="E35" i="18"/>
  <c r="T34" i="18"/>
  <c r="S34" i="18"/>
  <c r="O34" i="18"/>
  <c r="R34" i="18" s="1"/>
  <c r="E34" i="18"/>
  <c r="T33" i="18"/>
  <c r="S33" i="18"/>
  <c r="O33" i="18"/>
  <c r="R33" i="18" s="1"/>
  <c r="E33" i="18"/>
  <c r="T32" i="18"/>
  <c r="S32" i="18"/>
  <c r="O32" i="18"/>
  <c r="R32" i="18" s="1"/>
  <c r="E32" i="18"/>
  <c r="T31" i="18"/>
  <c r="S31" i="18"/>
  <c r="O31" i="18"/>
  <c r="R31" i="18" s="1"/>
  <c r="E31" i="18"/>
  <c r="T30" i="18"/>
  <c r="S30" i="18"/>
  <c r="O30" i="18"/>
  <c r="R30" i="18" s="1"/>
  <c r="E30" i="18"/>
  <c r="T29" i="18"/>
  <c r="S29" i="18"/>
  <c r="O29" i="18"/>
  <c r="P29" i="18" s="1"/>
  <c r="E29" i="18"/>
  <c r="T28" i="18"/>
  <c r="S28" i="18"/>
  <c r="O28" i="18"/>
  <c r="R28" i="18" s="1"/>
  <c r="N28" i="18"/>
  <c r="E28" i="18"/>
  <c r="W27" i="18"/>
  <c r="T27" i="18"/>
  <c r="S27" i="18"/>
  <c r="O27" i="18"/>
  <c r="R27" i="18" s="1"/>
  <c r="E27" i="18"/>
  <c r="T26" i="18"/>
  <c r="S26" i="18"/>
  <c r="O26" i="18"/>
  <c r="P26" i="18" s="1"/>
  <c r="E26" i="18"/>
  <c r="T25" i="18"/>
  <c r="S25" i="18"/>
  <c r="O25" i="18"/>
  <c r="P25" i="18" s="1"/>
  <c r="E25" i="18"/>
  <c r="T24" i="18"/>
  <c r="S24" i="18"/>
  <c r="O24" i="18"/>
  <c r="P24" i="18" s="1"/>
  <c r="E24" i="18"/>
  <c r="T23" i="18"/>
  <c r="S23" i="18"/>
  <c r="O23" i="18"/>
  <c r="P23" i="18" s="1"/>
  <c r="E23" i="18"/>
  <c r="T22" i="18"/>
  <c r="S22" i="18"/>
  <c r="O22" i="18"/>
  <c r="P22" i="18" s="1"/>
  <c r="E22" i="18"/>
  <c r="T21" i="18"/>
  <c r="S21" i="18"/>
  <c r="O21" i="18"/>
  <c r="R21" i="18" s="1"/>
  <c r="E21" i="18"/>
  <c r="T20" i="18"/>
  <c r="S20" i="18"/>
  <c r="O20" i="18"/>
  <c r="P20" i="18" s="1"/>
  <c r="E20" i="18"/>
  <c r="W19" i="18"/>
  <c r="T19" i="18"/>
  <c r="S19" i="18"/>
  <c r="O19" i="18"/>
  <c r="P19" i="18" s="1"/>
  <c r="E19" i="18"/>
  <c r="T18" i="18"/>
  <c r="S18" i="18"/>
  <c r="O18" i="18"/>
  <c r="R18" i="18" s="1"/>
  <c r="E18" i="18"/>
  <c r="T17" i="18"/>
  <c r="S17" i="18"/>
  <c r="O17" i="18"/>
  <c r="P17" i="18" s="1"/>
  <c r="E17" i="18"/>
  <c r="T16" i="18"/>
  <c r="S16" i="18"/>
  <c r="O16" i="18"/>
  <c r="R16" i="18" s="1"/>
  <c r="E16" i="18"/>
  <c r="T15" i="18"/>
  <c r="S15" i="18"/>
  <c r="O15" i="18"/>
  <c r="P15" i="18" s="1"/>
  <c r="E15" i="18"/>
  <c r="T14" i="18"/>
  <c r="S14" i="18"/>
  <c r="O14" i="18"/>
  <c r="R14" i="18" s="1"/>
  <c r="E14" i="18"/>
  <c r="T13" i="18"/>
  <c r="S13" i="18"/>
  <c r="O13" i="18"/>
  <c r="P13" i="18" s="1"/>
  <c r="E13" i="18"/>
  <c r="T12" i="18"/>
  <c r="S12" i="18"/>
  <c r="O12" i="18"/>
  <c r="R12" i="18" s="1"/>
  <c r="E12" i="18"/>
  <c r="T11" i="18"/>
  <c r="S11" i="18"/>
  <c r="O11" i="18"/>
  <c r="P11" i="18" s="1"/>
  <c r="I8" i="18"/>
  <c r="F19" i="18" s="1"/>
  <c r="F7" i="18"/>
  <c r="D7" i="18"/>
  <c r="C7" i="18"/>
  <c r="B7" i="18"/>
  <c r="N3" i="18"/>
  <c r="AF2" i="18"/>
  <c r="W2" i="18"/>
  <c r="V2" i="18"/>
  <c r="U2" i="18"/>
  <c r="T2" i="18"/>
  <c r="S2" i="18"/>
  <c r="R2" i="18"/>
  <c r="Q2" i="18"/>
  <c r="P2" i="18"/>
  <c r="O2" i="18"/>
  <c r="N2" i="18"/>
  <c r="M2" i="18"/>
  <c r="L2" i="18"/>
  <c r="K2" i="18"/>
  <c r="J2" i="18"/>
  <c r="I2" i="18"/>
  <c r="H2" i="18"/>
  <c r="G2" i="18"/>
  <c r="F2" i="18"/>
  <c r="E2" i="18"/>
  <c r="D2" i="18"/>
  <c r="C2" i="18"/>
  <c r="B2" i="18"/>
  <c r="W1" i="18"/>
  <c r="V1" i="18"/>
  <c r="U1" i="18"/>
  <c r="T1" i="18"/>
  <c r="S1" i="18"/>
  <c r="R1" i="18"/>
  <c r="Q1" i="18"/>
  <c r="P1" i="18"/>
  <c r="O1" i="18"/>
  <c r="N1" i="18"/>
  <c r="M1" i="18"/>
  <c r="L1" i="18"/>
  <c r="K1" i="18"/>
  <c r="J1" i="18"/>
  <c r="I1" i="18"/>
  <c r="H1" i="18"/>
  <c r="G1" i="18"/>
  <c r="F1" i="18"/>
  <c r="E1" i="18"/>
  <c r="D1" i="18"/>
  <c r="C1" i="18"/>
  <c r="B1" i="18"/>
  <c r="AM150" i="19"/>
  <c r="AG3" i="19" s="1"/>
  <c r="G146" i="19"/>
  <c r="G147" i="19" s="1"/>
  <c r="G143" i="19"/>
  <c r="G144" i="19" s="1"/>
  <c r="G138" i="19"/>
  <c r="G139" i="19" s="1"/>
  <c r="G133" i="19"/>
  <c r="G134" i="19" s="1"/>
  <c r="G129" i="19"/>
  <c r="G112" i="19"/>
  <c r="G106" i="19"/>
  <c r="G98" i="19"/>
  <c r="G96" i="19"/>
  <c r="H65" i="19"/>
  <c r="H61" i="19"/>
  <c r="G66" i="19" s="1"/>
  <c r="H57" i="19"/>
  <c r="H56" i="19"/>
  <c r="H52" i="19"/>
  <c r="G58" i="19" s="1"/>
  <c r="M44" i="19"/>
  <c r="M40" i="19"/>
  <c r="T35" i="19"/>
  <c r="S35" i="19"/>
  <c r="O35" i="19"/>
  <c r="E35" i="19"/>
  <c r="T34" i="19"/>
  <c r="S34" i="19"/>
  <c r="O34" i="19"/>
  <c r="R34" i="19" s="1"/>
  <c r="E34" i="19"/>
  <c r="T33" i="19"/>
  <c r="S33" i="19"/>
  <c r="O33" i="19"/>
  <c r="E33" i="19"/>
  <c r="T32" i="19"/>
  <c r="S32" i="19"/>
  <c r="O32" i="19"/>
  <c r="R32" i="19" s="1"/>
  <c r="E32" i="19"/>
  <c r="T31" i="19"/>
  <c r="S31" i="19"/>
  <c r="O31" i="19"/>
  <c r="R31" i="19" s="1"/>
  <c r="E31" i="19"/>
  <c r="T30" i="19"/>
  <c r="S30" i="19"/>
  <c r="O30" i="19"/>
  <c r="P30" i="19" s="1"/>
  <c r="E30" i="19"/>
  <c r="T29" i="19"/>
  <c r="S29" i="19"/>
  <c r="O29" i="19"/>
  <c r="R29" i="19" s="1"/>
  <c r="E29" i="19"/>
  <c r="T28" i="19"/>
  <c r="S28" i="19"/>
  <c r="O28" i="19"/>
  <c r="P28" i="19" s="1"/>
  <c r="N28" i="19"/>
  <c r="E28" i="19"/>
  <c r="W27" i="19"/>
  <c r="T27" i="19"/>
  <c r="S27" i="19"/>
  <c r="O27" i="19"/>
  <c r="R27" i="19" s="1"/>
  <c r="J27" i="19"/>
  <c r="E27" i="19"/>
  <c r="T26" i="19"/>
  <c r="S26" i="19"/>
  <c r="O26" i="19"/>
  <c r="R26" i="19" s="1"/>
  <c r="E26" i="19"/>
  <c r="T25" i="19"/>
  <c r="S25" i="19"/>
  <c r="O25" i="19"/>
  <c r="R25" i="19" s="1"/>
  <c r="E25" i="19"/>
  <c r="T24" i="19"/>
  <c r="S24" i="19"/>
  <c r="O24" i="19"/>
  <c r="P24" i="19" s="1"/>
  <c r="E24" i="19"/>
  <c r="T23" i="19"/>
  <c r="S23" i="19"/>
  <c r="O23" i="19"/>
  <c r="R23" i="19" s="1"/>
  <c r="E23" i="19"/>
  <c r="T22" i="19"/>
  <c r="S22" i="19"/>
  <c r="O22" i="19"/>
  <c r="R22" i="19" s="1"/>
  <c r="E22" i="19"/>
  <c r="T21" i="19"/>
  <c r="S21" i="19"/>
  <c r="O21" i="19"/>
  <c r="R21" i="19" s="1"/>
  <c r="E21" i="19"/>
  <c r="T20" i="19"/>
  <c r="S20" i="19"/>
  <c r="O20" i="19"/>
  <c r="P20" i="19" s="1"/>
  <c r="E20" i="19"/>
  <c r="W19" i="19"/>
  <c r="T19" i="19"/>
  <c r="S19" i="19"/>
  <c r="O19" i="19"/>
  <c r="R19" i="19" s="1"/>
  <c r="E19" i="19"/>
  <c r="T18" i="19"/>
  <c r="S18" i="19"/>
  <c r="O18" i="19"/>
  <c r="P18" i="19" s="1"/>
  <c r="T17" i="19"/>
  <c r="S17" i="19"/>
  <c r="O17" i="19"/>
  <c r="R17" i="19" s="1"/>
  <c r="T16" i="19"/>
  <c r="S16" i="19"/>
  <c r="O16" i="19"/>
  <c r="P16" i="19" s="1"/>
  <c r="T15" i="19"/>
  <c r="S15" i="19"/>
  <c r="O15" i="19"/>
  <c r="P15" i="19" s="1"/>
  <c r="T14" i="19"/>
  <c r="S14" i="19"/>
  <c r="O14" i="19"/>
  <c r="R14" i="19" s="1"/>
  <c r="T13" i="19"/>
  <c r="S13" i="19"/>
  <c r="O13" i="19"/>
  <c r="P13" i="19" s="1"/>
  <c r="T12" i="19"/>
  <c r="S12" i="19"/>
  <c r="O12" i="19"/>
  <c r="P12" i="19" s="1"/>
  <c r="T11" i="19"/>
  <c r="S11" i="19"/>
  <c r="O11" i="19"/>
  <c r="R11" i="19" s="1"/>
  <c r="I8" i="19"/>
  <c r="F34" i="19" s="1"/>
  <c r="F7" i="19"/>
  <c r="D7" i="19"/>
  <c r="C7" i="19"/>
  <c r="B7" i="19"/>
  <c r="N3" i="19"/>
  <c r="AF2" i="19"/>
  <c r="W2" i="19"/>
  <c r="V2" i="19"/>
  <c r="U2" i="19"/>
  <c r="T2" i="19"/>
  <c r="S2" i="19"/>
  <c r="R2" i="19"/>
  <c r="Q2" i="19"/>
  <c r="P2" i="19"/>
  <c r="O2" i="19"/>
  <c r="N2" i="19"/>
  <c r="M2" i="19"/>
  <c r="L2" i="19"/>
  <c r="K2" i="19"/>
  <c r="J2" i="19"/>
  <c r="I2" i="19"/>
  <c r="H2" i="19"/>
  <c r="G2" i="19"/>
  <c r="F2" i="19"/>
  <c r="E2" i="19"/>
  <c r="D2" i="19"/>
  <c r="C2" i="19"/>
  <c r="B2" i="19"/>
  <c r="W1" i="19"/>
  <c r="V1" i="19"/>
  <c r="U1" i="19"/>
  <c r="T1" i="19"/>
  <c r="S1" i="19"/>
  <c r="R1" i="19"/>
  <c r="Q1" i="19"/>
  <c r="P1" i="19"/>
  <c r="O1" i="19"/>
  <c r="N1" i="19"/>
  <c r="M1" i="19"/>
  <c r="L1" i="19"/>
  <c r="K1" i="19"/>
  <c r="J1" i="19"/>
  <c r="I1" i="19"/>
  <c r="H1" i="19"/>
  <c r="G1" i="19"/>
  <c r="F1" i="19"/>
  <c r="E1" i="19"/>
  <c r="D1" i="19"/>
  <c r="C1" i="19"/>
  <c r="B1" i="19"/>
  <c r="N8" i="42"/>
  <c r="N6" i="42"/>
  <c r="N5" i="42"/>
  <c r="AI19" i="21"/>
  <c r="AG17" i="21"/>
  <c r="W28" i="18"/>
  <c r="W28" i="19"/>
  <c r="AI20" i="21"/>
  <c r="F14" i="18" l="1"/>
  <c r="E404" i="46"/>
  <c r="Q30" i="19"/>
  <c r="C56" i="23"/>
  <c r="C57" i="23" s="1"/>
  <c r="Q24" i="18"/>
  <c r="F19" i="19"/>
  <c r="H7" i="19"/>
  <c r="R24" i="19"/>
  <c r="P14" i="19"/>
  <c r="P22" i="19"/>
  <c r="Q22" i="19" s="1"/>
  <c r="E417" i="46"/>
  <c r="E421" i="46"/>
  <c r="E1074" i="46"/>
  <c r="R22" i="18"/>
  <c r="E145" i="46"/>
  <c r="E549" i="46"/>
  <c r="E1047" i="46"/>
  <c r="E148" i="46"/>
  <c r="E595" i="46"/>
  <c r="E943" i="46"/>
  <c r="E161" i="46"/>
  <c r="E17" i="27"/>
  <c r="E98" i="46"/>
  <c r="E657" i="46"/>
  <c r="E1045" i="46"/>
  <c r="E660" i="46"/>
  <c r="E942" i="46"/>
  <c r="E149" i="46"/>
  <c r="E596" i="46"/>
  <c r="R20" i="18"/>
  <c r="E195" i="46"/>
  <c r="Q17" i="18"/>
  <c r="E850" i="46"/>
  <c r="E772" i="46"/>
  <c r="E852" i="46"/>
  <c r="E853" i="46"/>
  <c r="E102" i="46"/>
  <c r="E659" i="46"/>
  <c r="E1073" i="46"/>
  <c r="E1046" i="46"/>
  <c r="Q19" i="18"/>
  <c r="E146" i="46"/>
  <c r="E1048" i="46"/>
  <c r="E147" i="46"/>
  <c r="F27" i="19"/>
  <c r="E913" i="46"/>
  <c r="G21" i="46"/>
  <c r="R16" i="19"/>
  <c r="E468" i="46"/>
  <c r="E896" i="46"/>
  <c r="E985" i="46"/>
  <c r="P17" i="19"/>
  <c r="Q15" i="18"/>
  <c r="E579" i="46"/>
  <c r="E721" i="46"/>
  <c r="E785" i="46"/>
  <c r="E898" i="46"/>
  <c r="E1086" i="46"/>
  <c r="R30" i="19"/>
  <c r="Q29" i="18"/>
  <c r="E130" i="46"/>
  <c r="E580" i="46"/>
  <c r="E722" i="46"/>
  <c r="E786" i="46"/>
  <c r="E956" i="46"/>
  <c r="E1087" i="46"/>
  <c r="P28" i="18"/>
  <c r="Q28" i="18" s="1"/>
  <c r="C28" i="22"/>
  <c r="C29" i="22" s="1"/>
  <c r="C30" i="22" s="1"/>
  <c r="E131" i="46"/>
  <c r="E194" i="46"/>
  <c r="E545" i="46"/>
  <c r="E723" i="46"/>
  <c r="E957" i="46"/>
  <c r="E1088" i="46"/>
  <c r="P31" i="18"/>
  <c r="Q31" i="18" s="1"/>
  <c r="X11" i="23"/>
  <c r="X17" i="23" s="1"/>
  <c r="E1089" i="46"/>
  <c r="H21" i="46"/>
  <c r="E725" i="46"/>
  <c r="N7" i="19"/>
  <c r="E14" i="19" s="1"/>
  <c r="R18" i="19"/>
  <c r="E481" i="46"/>
  <c r="E661" i="46"/>
  <c r="E939" i="46"/>
  <c r="P32" i="19"/>
  <c r="Q32" i="19" s="1"/>
  <c r="R24" i="18"/>
  <c r="P21" i="18"/>
  <c r="Q21" i="18" s="1"/>
  <c r="R13" i="19"/>
  <c r="E724" i="46"/>
  <c r="F16" i="18"/>
  <c r="E196" i="46"/>
  <c r="F35" i="19"/>
  <c r="E485" i="46"/>
  <c r="E768" i="46"/>
  <c r="E909" i="46"/>
  <c r="E940" i="46"/>
  <c r="R17" i="18"/>
  <c r="E532" i="46"/>
  <c r="E165" i="46"/>
  <c r="E594" i="46"/>
  <c r="E769" i="46"/>
  <c r="E910" i="46"/>
  <c r="R19" i="18"/>
  <c r="F25" i="19"/>
  <c r="F33" i="19"/>
  <c r="Q20" i="18"/>
  <c r="Q25" i="18"/>
  <c r="G97" i="18"/>
  <c r="E14" i="27"/>
  <c r="E229" i="46"/>
  <c r="E293" i="46"/>
  <c r="E357" i="46"/>
  <c r="E577" i="46"/>
  <c r="F20" i="18"/>
  <c r="E15" i="27"/>
  <c r="I21" i="46"/>
  <c r="E578" i="46"/>
  <c r="E851" i="46"/>
  <c r="C65" i="22"/>
  <c r="B66" i="22" s="1"/>
  <c r="N5" i="19"/>
  <c r="F28" i="19"/>
  <c r="E16" i="27"/>
  <c r="Q28" i="19"/>
  <c r="F23" i="18"/>
  <c r="F26" i="18"/>
  <c r="E18" i="27"/>
  <c r="E10" i="28"/>
  <c r="E209" i="46"/>
  <c r="E273" i="46"/>
  <c r="E337" i="46"/>
  <c r="E673" i="46"/>
  <c r="E737" i="46"/>
  <c r="E832" i="46"/>
  <c r="E1001" i="46"/>
  <c r="AG42" i="23"/>
  <c r="AF13" i="23" s="1"/>
  <c r="Q23" i="18"/>
  <c r="E19" i="27"/>
  <c r="E11" i="28"/>
  <c r="E210" i="46"/>
  <c r="E274" i="46"/>
  <c r="E338" i="46"/>
  <c r="E609" i="46"/>
  <c r="E677" i="46"/>
  <c r="E741" i="46"/>
  <c r="E833" i="46"/>
  <c r="E1002" i="46"/>
  <c r="R23" i="23"/>
  <c r="Q11" i="23" s="1"/>
  <c r="R12" i="19"/>
  <c r="F35" i="18"/>
  <c r="N7" i="42"/>
  <c r="R15" i="19"/>
  <c r="R20" i="19"/>
  <c r="P26" i="19"/>
  <c r="Q26" i="19" s="1"/>
  <c r="P34" i="19"/>
  <c r="Q34" i="19" s="1"/>
  <c r="R11" i="18"/>
  <c r="F18" i="18"/>
  <c r="R26" i="18"/>
  <c r="F29" i="18"/>
  <c r="E20" i="27"/>
  <c r="E12" i="28"/>
  <c r="E211" i="46"/>
  <c r="E275" i="46"/>
  <c r="E339" i="46"/>
  <c r="E401" i="46"/>
  <c r="E465" i="46"/>
  <c r="E529" i="46"/>
  <c r="E613" i="46"/>
  <c r="E801" i="46"/>
  <c r="E834" i="46"/>
  <c r="E1003" i="46"/>
  <c r="F23" i="19"/>
  <c r="R28" i="19"/>
  <c r="F31" i="19"/>
  <c r="N9" i="42"/>
  <c r="G97" i="19"/>
  <c r="F21" i="18"/>
  <c r="E212" i="46"/>
  <c r="E276" i="46"/>
  <c r="E340" i="46"/>
  <c r="E402" i="46"/>
  <c r="E466" i="46"/>
  <c r="E530" i="46"/>
  <c r="E805" i="46"/>
  <c r="E835" i="46"/>
  <c r="E894" i="46"/>
  <c r="E213" i="46"/>
  <c r="E277" i="46"/>
  <c r="E341" i="46"/>
  <c r="E403" i="46"/>
  <c r="E467" i="46"/>
  <c r="E531" i="46"/>
  <c r="E836" i="46"/>
  <c r="E895" i="46"/>
  <c r="C34" i="23"/>
  <c r="B25" i="23" s="1"/>
  <c r="F29" i="19"/>
  <c r="F24" i="18"/>
  <c r="R66" i="23"/>
  <c r="Q65" i="23" s="1"/>
  <c r="C68" i="23"/>
  <c r="B68" i="23" s="1"/>
  <c r="Q24" i="19"/>
  <c r="F21" i="19"/>
  <c r="F12" i="18"/>
  <c r="F27" i="18"/>
  <c r="F33" i="18"/>
  <c r="E193" i="46"/>
  <c r="E405" i="46"/>
  <c r="E469" i="46"/>
  <c r="E533" i="46"/>
  <c r="E593" i="46"/>
  <c r="E658" i="46"/>
  <c r="E865" i="46"/>
  <c r="S65" i="22"/>
  <c r="R32" i="22" s="1"/>
  <c r="P33" i="18"/>
  <c r="Q33" i="18" s="1"/>
  <c r="DS4" i="20"/>
  <c r="E986" i="46"/>
  <c r="Q20" i="19"/>
  <c r="E323" i="46"/>
  <c r="E386" i="46"/>
  <c r="E787" i="46"/>
  <c r="E987" i="46"/>
  <c r="E10" i="27"/>
  <c r="J21" i="46"/>
  <c r="E387" i="46"/>
  <c r="E597" i="46"/>
  <c r="E788" i="46"/>
  <c r="E958" i="46"/>
  <c r="P19" i="19"/>
  <c r="Q19" i="19" s="1"/>
  <c r="N5" i="18"/>
  <c r="F22" i="18"/>
  <c r="Q13" i="18"/>
  <c r="F25" i="18"/>
  <c r="F31" i="18"/>
  <c r="E11" i="27"/>
  <c r="E225" i="46"/>
  <c r="E289" i="46"/>
  <c r="E353" i="46"/>
  <c r="E388" i="46"/>
  <c r="E576" i="46"/>
  <c r="E789" i="46"/>
  <c r="E849" i="46"/>
  <c r="E640" i="46"/>
  <c r="E757" i="46"/>
  <c r="E753" i="46"/>
  <c r="E756" i="46"/>
  <c r="E754" i="46"/>
  <c r="E755" i="46"/>
  <c r="DS5" i="20"/>
  <c r="R29" i="18"/>
  <c r="E644" i="46"/>
  <c r="P23" i="19"/>
  <c r="Q23" i="19" s="1"/>
  <c r="E259" i="46"/>
  <c r="E1031" i="46"/>
  <c r="E1032" i="46"/>
  <c r="C50" i="22"/>
  <c r="J47" i="22" s="1"/>
  <c r="P21" i="19"/>
  <c r="Q21" i="19" s="1"/>
  <c r="R13" i="18"/>
  <c r="E320" i="46"/>
  <c r="E513" i="46"/>
  <c r="E629" i="46"/>
  <c r="E628" i="46"/>
  <c r="E626" i="46"/>
  <c r="E625" i="46"/>
  <c r="E627" i="46"/>
  <c r="E706" i="46"/>
  <c r="C24" i="23"/>
  <c r="E117" i="46"/>
  <c r="E116" i="46"/>
  <c r="E114" i="46"/>
  <c r="E115" i="46"/>
  <c r="E113" i="46"/>
  <c r="P11" i="19"/>
  <c r="DS3" i="20"/>
  <c r="E641" i="46"/>
  <c r="E973" i="46"/>
  <c r="E972" i="46"/>
  <c r="E970" i="46"/>
  <c r="E971" i="46"/>
  <c r="E969" i="46"/>
  <c r="P25" i="19"/>
  <c r="Q25" i="19" s="1"/>
  <c r="R15" i="18"/>
  <c r="E451" i="46"/>
  <c r="E1030" i="46"/>
  <c r="E704" i="46"/>
  <c r="R25" i="18"/>
  <c r="P35" i="18"/>
  <c r="Q35" i="18" s="1"/>
  <c r="E705" i="46"/>
  <c r="E821" i="46"/>
  <c r="E820" i="46"/>
  <c r="E819" i="46"/>
  <c r="E818" i="46"/>
  <c r="E817" i="46"/>
  <c r="E925" i="46"/>
  <c r="E928" i="46"/>
  <c r="E927" i="46"/>
  <c r="E926" i="46"/>
  <c r="R23" i="18"/>
  <c r="E128" i="46"/>
  <c r="E321" i="46"/>
  <c r="E433" i="46"/>
  <c r="E437" i="46"/>
  <c r="E436" i="46"/>
  <c r="E434" i="46"/>
  <c r="E435" i="46"/>
  <c r="E514" i="46"/>
  <c r="E707" i="46"/>
  <c r="E816" i="46"/>
  <c r="E924" i="46"/>
  <c r="S28" i="22"/>
  <c r="S29" i="22" s="1"/>
  <c r="P31" i="19"/>
  <c r="Q31" i="19" s="1"/>
  <c r="E448" i="46"/>
  <c r="P27" i="19"/>
  <c r="Q27" i="19" s="1"/>
  <c r="E256" i="46"/>
  <c r="E642" i="46"/>
  <c r="E177" i="46"/>
  <c r="E181" i="46"/>
  <c r="E180" i="46"/>
  <c r="E178" i="46"/>
  <c r="E179" i="46"/>
  <c r="E452" i="46"/>
  <c r="R27" i="23"/>
  <c r="R28" i="23" s="1"/>
  <c r="E176" i="46"/>
  <c r="E260" i="46"/>
  <c r="E512" i="46"/>
  <c r="P35" i="19"/>
  <c r="Q35" i="19" s="1"/>
  <c r="R35" i="19"/>
  <c r="Q26" i="18"/>
  <c r="E129" i="46"/>
  <c r="E245" i="46"/>
  <c r="E241" i="46"/>
  <c r="E244" i="46"/>
  <c r="E242" i="46"/>
  <c r="E243" i="46"/>
  <c r="E322" i="46"/>
  <c r="E515" i="46"/>
  <c r="E624" i="46"/>
  <c r="E708" i="46"/>
  <c r="E984" i="46"/>
  <c r="Z32" i="22"/>
  <c r="DT3" i="20"/>
  <c r="E449" i="46"/>
  <c r="C9" i="19"/>
  <c r="E5" i="19" s="1"/>
  <c r="E257" i="46"/>
  <c r="E450" i="46"/>
  <c r="P29" i="19"/>
  <c r="Q29" i="19" s="1"/>
  <c r="E258" i="46"/>
  <c r="E883" i="46"/>
  <c r="E882" i="46"/>
  <c r="E881" i="46"/>
  <c r="F21" i="46"/>
  <c r="E21" i="46"/>
  <c r="C21" i="46"/>
  <c r="D21" i="46"/>
  <c r="B21" i="46"/>
  <c r="E324" i="46"/>
  <c r="C9" i="18"/>
  <c r="E5" i="18" s="1"/>
  <c r="E132" i="46"/>
  <c r="E384" i="46"/>
  <c r="E693" i="46"/>
  <c r="E692" i="46"/>
  <c r="E691" i="46"/>
  <c r="E690" i="46"/>
  <c r="E689" i="46"/>
  <c r="E770" i="46"/>
  <c r="E879" i="46"/>
  <c r="E1075" i="46"/>
  <c r="E1076" i="46"/>
  <c r="E309" i="46"/>
  <c r="E308" i="46"/>
  <c r="E306" i="46"/>
  <c r="E305" i="46"/>
  <c r="E307" i="46"/>
  <c r="E304" i="46"/>
  <c r="E112" i="46"/>
  <c r="P27" i="18"/>
  <c r="Q27" i="18" s="1"/>
  <c r="E565" i="46"/>
  <c r="E564" i="46"/>
  <c r="E562" i="46"/>
  <c r="E561" i="46"/>
  <c r="E563" i="46"/>
  <c r="E369" i="46"/>
  <c r="E373" i="46"/>
  <c r="E372" i="46"/>
  <c r="E370" i="46"/>
  <c r="E371" i="46"/>
  <c r="E643" i="46"/>
  <c r="E752" i="46"/>
  <c r="E1029" i="46"/>
  <c r="E516" i="46"/>
  <c r="E1017" i="46"/>
  <c r="E1018" i="46"/>
  <c r="E1016" i="46"/>
  <c r="E1015" i="46"/>
  <c r="E1014" i="46"/>
  <c r="P33" i="19"/>
  <c r="Q33" i="19" s="1"/>
  <c r="R33" i="19"/>
  <c r="Q22" i="18"/>
  <c r="E20" i="28"/>
  <c r="E19" i="28"/>
  <c r="E18" i="28"/>
  <c r="E17" i="28"/>
  <c r="E14" i="28"/>
  <c r="E16" i="28"/>
  <c r="E15" i="28"/>
  <c r="E192" i="46"/>
  <c r="E385" i="46"/>
  <c r="E501" i="46"/>
  <c r="E497" i="46"/>
  <c r="E500" i="46"/>
  <c r="E498" i="46"/>
  <c r="E499" i="46"/>
  <c r="E771" i="46"/>
  <c r="E880" i="46"/>
  <c r="C51" i="23"/>
  <c r="P14" i="18"/>
  <c r="Q14" i="18" s="1"/>
  <c r="F20" i="19"/>
  <c r="F22" i="19"/>
  <c r="F24" i="19"/>
  <c r="F26" i="19"/>
  <c r="H7" i="18"/>
  <c r="E1058" i="46"/>
  <c r="P12" i="18"/>
  <c r="Q12" i="18" s="1"/>
  <c r="P16" i="18"/>
  <c r="Q16" i="18" s="1"/>
  <c r="P18" i="18"/>
  <c r="Q18" i="18" s="1"/>
  <c r="F28" i="18"/>
  <c r="N7" i="18"/>
  <c r="E11" i="18" s="1"/>
  <c r="F30" i="18"/>
  <c r="F32" i="18"/>
  <c r="F34" i="18"/>
  <c r="E97" i="46"/>
  <c r="E160" i="46"/>
  <c r="E224" i="46"/>
  <c r="E288" i="46"/>
  <c r="E352" i="46"/>
  <c r="E416" i="46"/>
  <c r="E480" i="46"/>
  <c r="E544" i="46"/>
  <c r="E608" i="46"/>
  <c r="E672" i="46"/>
  <c r="E736" i="46"/>
  <c r="E800" i="46"/>
  <c r="E864" i="46"/>
  <c r="E1059" i="46"/>
  <c r="P30" i="18"/>
  <c r="Q30" i="18" s="1"/>
  <c r="P32" i="18"/>
  <c r="Q32" i="18" s="1"/>
  <c r="P34" i="18"/>
  <c r="Q34" i="18" s="1"/>
  <c r="E99" i="46"/>
  <c r="E162" i="46"/>
  <c r="E226" i="46"/>
  <c r="E290" i="46"/>
  <c r="E354" i="46"/>
  <c r="E418" i="46"/>
  <c r="E482" i="46"/>
  <c r="E546" i="46"/>
  <c r="E610" i="46"/>
  <c r="E674" i="46"/>
  <c r="E738" i="46"/>
  <c r="E802" i="46"/>
  <c r="E866" i="46"/>
  <c r="E954" i="46"/>
  <c r="E1061" i="46"/>
  <c r="F30" i="19"/>
  <c r="F32" i="19"/>
  <c r="E12" i="27"/>
  <c r="E100" i="46"/>
  <c r="E163" i="46"/>
  <c r="E227" i="46"/>
  <c r="E291" i="46"/>
  <c r="E355" i="46"/>
  <c r="E419" i="46"/>
  <c r="E483" i="46"/>
  <c r="E547" i="46"/>
  <c r="E611" i="46"/>
  <c r="E675" i="46"/>
  <c r="E739" i="46"/>
  <c r="E803" i="46"/>
  <c r="E867" i="46"/>
  <c r="E911" i="46"/>
  <c r="E999" i="46"/>
  <c r="E1062" i="46"/>
  <c r="F13" i="18"/>
  <c r="F15" i="18"/>
  <c r="F17" i="18"/>
  <c r="Q14" i="19" l="1"/>
  <c r="F14" i="19" s="1"/>
  <c r="AF42" i="23"/>
  <c r="AF14" i="23"/>
  <c r="Q9" i="23"/>
  <c r="AF11" i="23"/>
  <c r="E13" i="19"/>
  <c r="Q13" i="19" s="1"/>
  <c r="F13" i="19" s="1"/>
  <c r="E15" i="19"/>
  <c r="Q15" i="19" s="1"/>
  <c r="F15" i="19" s="1"/>
  <c r="E18" i="19"/>
  <c r="Q18" i="19" s="1"/>
  <c r="F18" i="19" s="1"/>
  <c r="AF9" i="23"/>
  <c r="Q63" i="23"/>
  <c r="E17" i="19"/>
  <c r="Q17" i="19" s="1"/>
  <c r="F17" i="19" s="1"/>
  <c r="E11" i="19"/>
  <c r="AF45" i="23"/>
  <c r="Q66" i="23"/>
  <c r="Q64" i="23"/>
  <c r="Q10" i="23"/>
  <c r="Q62" i="23"/>
  <c r="E16" i="19"/>
  <c r="Q16" i="19" s="1"/>
  <c r="F16" i="19" s="1"/>
  <c r="B34" i="23"/>
  <c r="B48" i="22"/>
  <c r="E12" i="19"/>
  <c r="Q12" i="19" s="1"/>
  <c r="F12" i="19" s="1"/>
  <c r="B69" i="23"/>
  <c r="B47" i="22"/>
  <c r="B71" i="23"/>
  <c r="AF12" i="23"/>
  <c r="B53" i="23"/>
  <c r="B78" i="23"/>
  <c r="AF10" i="23"/>
  <c r="AF44" i="23"/>
  <c r="B69" i="22"/>
  <c r="B74" i="23"/>
  <c r="AF15" i="23"/>
  <c r="B75" i="23"/>
  <c r="AF43" i="23"/>
  <c r="B73" i="23"/>
  <c r="R66" i="22"/>
  <c r="B52" i="23"/>
  <c r="R64" i="22"/>
  <c r="Q23" i="23"/>
  <c r="B76" i="23"/>
  <c r="B77" i="23"/>
  <c r="B70" i="23"/>
  <c r="Q24" i="23"/>
  <c r="B72" i="23"/>
  <c r="B64" i="22"/>
  <c r="R65" i="22"/>
  <c r="S30" i="22"/>
  <c r="Q11" i="18"/>
  <c r="F11" i="18" s="1"/>
  <c r="B48" i="23"/>
  <c r="B51" i="23"/>
  <c r="B47" i="23"/>
  <c r="B50" i="23"/>
  <c r="B49" i="23"/>
  <c r="B14" i="23"/>
  <c r="B9" i="23"/>
  <c r="B16" i="23"/>
  <c r="B13" i="23"/>
  <c r="B11" i="23"/>
  <c r="B12" i="23"/>
  <c r="B24" i="23"/>
  <c r="B15" i="23"/>
  <c r="B10" i="23"/>
  <c r="B23" i="23"/>
  <c r="J56" i="22"/>
  <c r="J57" i="22" s="1"/>
  <c r="J58" i="22" s="1"/>
  <c r="K21" i="46"/>
  <c r="R29" i="23"/>
  <c r="X25" i="23" s="1"/>
  <c r="Z41" i="22"/>
  <c r="Q11" i="19" l="1"/>
  <c r="F11" i="19" s="1"/>
  <c r="AD65" i="22"/>
  <c r="AB66" i="23"/>
  <c r="N65" i="22"/>
  <c r="AQ42" i="23"/>
  <c r="X29" i="23"/>
  <c r="X30" i="23" s="1"/>
  <c r="Z42" i="22"/>
  <c r="Z43" i="22" s="1"/>
  <c r="M68" i="23"/>
  <c r="X31" i="23" l="1"/>
</calcChain>
</file>

<file path=xl/sharedStrings.xml><?xml version="1.0" encoding="utf-8"?>
<sst xmlns="http://schemas.openxmlformats.org/spreadsheetml/2006/main" count="15717" uniqueCount="5954">
  <si>
    <t>COMMENT UTILISER CE CLASSEUR</t>
  </si>
  <si>
    <t>2. Préparer le produit et le support indiqué par RATIONAL.</t>
  </si>
  <si>
    <t>3. Laisser la sonde dans l’enceinte pendant le préchauffage ; charger le produit froid.</t>
  </si>
  <si>
    <t>6. Les températures RATIONAL ne remplacent pas les exigences HACCP / PMS de l’établissement.</t>
  </si>
  <si>
    <t>SONDE : elle reste dans l’enceinte pendant le préchauffage ; le produit est chargé froid.</t>
  </si>
  <si>
    <t>COUPURE DE COURANT : &gt; 15 min = arrêt du système ; &lt; 15 min = poursuite du cycle selon le manuel.</t>
  </si>
  <si>
    <t>CODE COULEUR</t>
  </si>
  <si>
    <t>JAUNE</t>
  </si>
  <si>
    <t>À compléter sur le terrain.</t>
  </si>
  <si>
    <t>BLEU</t>
  </si>
  <si>
    <t>Réglage ou consigne issue du manuel.</t>
  </si>
  <si>
    <t>ORANGE</t>
  </si>
  <si>
    <t>Vigilance / limite à retenir.</t>
  </si>
  <si>
    <t>FICHE TERRAIN CFA — VIANDE « RÔTIR À BASSE TEMPÉRATURE »</t>
  </si>
  <si>
    <t>PARCOURS TERRAIN</t>
  </si>
  <si>
    <t>PRÉPARER</t>
  </si>
  <si>
    <t>ASSAISONNER</t>
  </si>
  <si>
    <t>PRÉCHAUFFER</t>
  </si>
  <si>
    <t>CHARGER FROID</t>
  </si>
  <si>
    <t>SONDER</t>
  </si>
  <si>
    <t>CUIRE</t>
  </si>
  <si>
    <t>MAINTENIR</t>
  </si>
  <si>
    <t>FINALISER</t>
  </si>
  <si>
    <t>1 — AVANT DE COMMENCER</t>
  </si>
  <si>
    <t>Produit / recette</t>
  </si>
  <si>
    <t>Date / lot</t>
  </si>
  <si>
    <t>Processus iCombi</t>
  </si>
  <si>
    <t>Viande → Rôtir à basse température</t>
  </si>
  <si>
    <t>Opérateur</t>
  </si>
  <si>
    <t>2 — PRÉPARATION</t>
  </si>
  <si>
    <t>•</t>
  </si>
  <si>
    <t>Assaisonner et huiler légèrement. Poser dans un plat granit émaillé ou sur grille inox.</t>
  </si>
  <si>
    <t>Sur grille : placer un bac dessous pour recueillir le jus et enrichir le fond.</t>
  </si>
  <si>
    <t>3 — RÉGLAGES À REPORTER</t>
  </si>
  <si>
    <t>Paramètre</t>
  </si>
  <si>
    <t>Réglage RATIONAL</t>
  </si>
  <si>
    <t>Valeur choisie</t>
  </si>
  <si>
    <t>Contrôle terrain</t>
  </si>
  <si>
    <t>Coloration / saisie</t>
  </si>
  <si>
    <t>De « sans » à « élevé » ; marinade/herbes/paprika = choisir plus faible.</t>
  </si>
  <si>
    <t>☐</t>
  </si>
  <si>
    <t>Degré de cuisson</t>
  </si>
  <si>
    <t>Maintien</t>
  </si>
  <si>
    <t>Coloration finale</t>
  </si>
  <si>
    <t>4 — PRÉCHAUFFAGE / CHARGEMENT / SONDE</t>
  </si>
  <si>
    <t>Après le préchauffage automatique : charger le produit FROID.</t>
  </si>
  <si>
    <t>La sonde reste dans l’enceinte pendant le préchauffage pour des raisons d’hygiène.</t>
  </si>
  <si>
    <t>5 — FIN DE CUISSON / SERVICE</t>
  </si>
  <si>
    <t>Retirer les bacs contenant de la graisse avant une coloration finale et les remplacer par des bacs propres.</t>
  </si>
  <si>
    <t>6 — TRAÇABILITÉ TERRAIN</t>
  </si>
  <si>
    <t>Heure chargement</t>
  </si>
  <si>
    <t>T° produit départ</t>
  </si>
  <si>
    <t>Heure fin</t>
  </si>
  <si>
    <t>T° cœur fin</t>
  </si>
  <si>
    <t>Observation</t>
  </si>
  <si>
    <t>FICHE TERRAIN CFA — VIANDE « BRAISAGE »</t>
  </si>
  <si>
    <t>Pour roulades, goulasch, ragoûts, jarrets, osso buco, queue de bœuf… braisés dans fond ou sauce.</t>
  </si>
  <si>
    <t>Viande → Braiser</t>
  </si>
  <si>
    <t>Placer les aliments assaisonnés et légèrement huilés dans un plat profond granit émaillé 60 mm.</t>
  </si>
  <si>
    <t>Pour une sauce onctueuse : mirepoix légèrement huilée + concentré de tomate sous les aliments.</t>
  </si>
  <si>
    <t>Laisser de l’espace entre les morceaux ; ajouter plus tard les légumes qui colorent vite (ex. poireau).</t>
  </si>
  <si>
    <t>Saisie à vif</t>
  </si>
  <si>
    <t>De « sans » à « élevé » ; références par produit dans l’onglet barèmes.</t>
  </si>
  <si>
    <t>Niveau de braisage</t>
  </si>
  <si>
    <t>Ajout liquide</t>
  </si>
  <si>
    <t>Préchauffer automatiquement ; sonde laissée dans l’enceinte.</t>
  </si>
  <si>
    <t>Charger le produit froid.</t>
  </si>
  <si>
    <t>Pour un ragoût : piquer plusieurs morceaux sur la sonde de température à cœur.</t>
  </si>
  <si>
    <t>Après le signal : recouvrir de liquide froid, ajouter garniture aromatique et couvrir.</t>
  </si>
  <si>
    <t>N’épaissir la sauce qu’après cuisson ; le manuel conseille éventuellement un peu de beurre froid pour finition.</t>
  </si>
  <si>
    <t>FICHE TERRAIN CFA — VIANDE « VAPEUR DOUCE ET MAINTIEN »</t>
  </si>
  <si>
    <t>Pour pièces de viande cuites dans du liquide ; pilotage par Delta-T et température à cœur.</t>
  </si>
  <si>
    <t>Viande → Vapeur douce et maintien</t>
  </si>
  <si>
    <t>Placer viande + bouquet garni + épices dans un bac inox 65 mm.</t>
  </si>
  <si>
    <t>Remplir le bac à moitié d’eau pour obtenir simultanément un fond riche.</t>
  </si>
  <si>
    <t>Delta-T</t>
  </si>
  <si>
    <t>T° cœur</t>
  </si>
  <si>
    <t>Préchauffage automatique puis chargement.</t>
  </si>
  <si>
    <t>La sonde reste dans l’enceinte pendant le préchauffage.</t>
  </si>
  <si>
    <t>Charger le produit froid et positionner la sonde au cœur.</t>
  </si>
  <si>
    <t>Delta-T faible = cuisson plus lente et plus douce ; Delta-T élevé = cuisson plus rapide.</t>
  </si>
  <si>
    <t>En fin de cuisson, les températures enceinte/cœur se rapprochent pour limiter la surcuisson.</t>
  </si>
  <si>
    <t>FICHE TERRAIN CFA — VOLAILLE « RÔTIR À BASSE TEMPÉRATURE »</t>
  </si>
  <si>
    <t>Volaille seule ou en quantité : saisie, cuisson douce, maintien puis coloration finale éventuelle.</t>
  </si>
  <si>
    <t>Volaille → Rôtir à basse température</t>
  </si>
  <si>
    <t>Assaisonner ou mariner puis poser sur grille inox.</t>
  </si>
  <si>
    <t>Placer un plat granit émaillé dessous pour récupérer jus et graisse.</t>
  </si>
  <si>
    <t>Alternative : cuire sur légumes-racines dans un plat granit émaillé.</t>
  </si>
  <si>
    <t>De « sans » à « élevé » ; marinade/sucré = choisir plus faible.</t>
  </si>
  <si>
    <t>Automatique possible ; pour petites volailles, anticiper le risque de surcuisson.</t>
  </si>
  <si>
    <t>Après préchauffage automatique : charger la volaille FROIDE.</t>
  </si>
  <si>
    <t>Avant coloration finale : retirer les bacs de graisse / légumes et mettre des bacs propres.</t>
  </si>
  <si>
    <t>FICHE TERRAIN CFA — VOLAILLE « BRAISAGE »</t>
  </si>
  <si>
    <t>Volaille → Braiser</t>
  </si>
  <si>
    <t>Placer les produits assaisonnés et légèrement huilés dans un plat profond granit émaillé 60 mm.</t>
  </si>
  <si>
    <t>Pour une sauce : mirepoix légèrement huilée + concentré de tomate sous les aliments.</t>
  </si>
  <si>
    <t>Laisser de l’espace entre les morceaux ; les légumes qui colorent vite sont ajoutés plus tard.</t>
  </si>
  <si>
    <t>Avant saisie, le manuel propose de fariner les produits si l’on souhaite lier la sauce.</t>
  </si>
  <si>
    <t>Cuisse poulet vin rouge N3 ; cuisse canard/oie N3 ; curry de poulet N4.</t>
  </si>
  <si>
    <t>Charger la volaille froide.</t>
  </si>
  <si>
    <t>Lors du braisage : piquer plusieurs morceaux sur la sonde pour optimiser le processus.</t>
  </si>
  <si>
    <t>Après le signal : recouvrir de liquide froid et couvrir le plat.</t>
  </si>
  <si>
    <t>Plus le niveau de braisage est élevé, plus le processus est court.</t>
  </si>
  <si>
    <t>Maintien désactivable si l’on retire le produit en fin de braisage.</t>
  </si>
  <si>
    <t>FICHE TERRAIN CFA — POISSON « BRAISAGE »</t>
  </si>
  <si>
    <t>Poisson → Braiser</t>
  </si>
  <si>
    <t>Laisser suffisamment d’espace entre les morceaux pour une coloration homogène.</t>
  </si>
  <si>
    <t>Les légumes peuvent être ajoutés dès le début.</t>
  </si>
  <si>
    <t>Cabillaud N3 ; poisson entier N3 ; poisson séché N2 ; poulpe N4.</t>
  </si>
  <si>
    <t>Après rissolage : fond / vin réduit / eau FROIDS ; ajouter poireaux, aromates, épices.</t>
  </si>
  <si>
    <t>Selon la consigne RATIONAL du braisage, positionner la sonde sur plusieurs morceaux si la charge est en portions.</t>
  </si>
  <si>
    <t>Après signal : recouvrir de liquide froid et couvrir avec une plaque.</t>
  </si>
  <si>
    <t>Le réglage sans coloration est utile pour un produit déjà saisi ou ne devant pas colorer.</t>
  </si>
  <si>
    <t>Éviter un maintien prolongé des poissons : le manuel le déconseille dans les conseils généraux.</t>
  </si>
  <si>
    <t>VIANDE — RÔTIR À BASSE TEMPÉRATURE</t>
  </si>
  <si>
    <t>Produit</t>
  </si>
  <si>
    <t>Processus</t>
  </si>
  <si>
    <t>Source</t>
  </si>
  <si>
    <t>Niveau 3</t>
  </si>
  <si>
    <t>—</t>
  </si>
  <si>
    <t>Rôtir BT</t>
  </si>
  <si>
    <t>Niveau 2</t>
  </si>
  <si>
    <t>78 °C</t>
  </si>
  <si>
    <t>65 °C</t>
  </si>
  <si>
    <t>Niveau 3–4</t>
  </si>
  <si>
    <t>Inadaptée</t>
  </si>
  <si>
    <t>VIANDE — VAPEUR DOUCE ET MAINTIEN</t>
  </si>
  <si>
    <t>Petit salé</t>
  </si>
  <si>
    <t>20 °C</t>
  </si>
  <si>
    <t>p. 22–23</t>
  </si>
  <si>
    <t>Jambon cuit</t>
  </si>
  <si>
    <t>68 °C</t>
  </si>
  <si>
    <t>Terrines</t>
  </si>
  <si>
    <t>Pot-au-feu</t>
  </si>
  <si>
    <t>40 °C</t>
  </si>
  <si>
    <t>Poitrine de bœuf</t>
  </si>
  <si>
    <t>VOLAILLE — RÔTIR À BASSE TEMPÉRATURE</t>
  </si>
  <si>
    <t>Canard</t>
  </si>
  <si>
    <t>Niveau 2–3</t>
  </si>
  <si>
    <t>80 °C</t>
  </si>
  <si>
    <t>Dinde</t>
  </si>
  <si>
    <t>RÉFÉRENCES DE SAISIE À VIF — BRAISAGE</t>
  </si>
  <si>
    <t>Famille</t>
  </si>
  <si>
    <t>Saisie</t>
  </si>
  <si>
    <t>Viande</t>
  </si>
  <si>
    <t>Aliments déjà saisis</t>
  </si>
  <si>
    <t>Sans</t>
  </si>
  <si>
    <t>p. 14–15</t>
  </si>
  <si>
    <t>Roulades de chou</t>
  </si>
  <si>
    <t>Ragoût veau/gibier, curry agneau, roulades</t>
  </si>
  <si>
    <t>Ragoût, jarret d’agneau</t>
  </si>
  <si>
    <t>Osso buco, queue de bœuf, goulasch</t>
  </si>
  <si>
    <t>Volaille</t>
  </si>
  <si>
    <t>Cuisse poulet au vin rouge</t>
  </si>
  <si>
    <t>p. 28–29</t>
  </si>
  <si>
    <t>Cuisse canard / oie</t>
  </si>
  <si>
    <t>Curry de poulet</t>
  </si>
  <si>
    <t>Niveau 4</t>
  </si>
  <si>
    <t>Poisson</t>
  </si>
  <si>
    <t>Cabillaud</t>
  </si>
  <si>
    <t>p. 32–33</t>
  </si>
  <si>
    <t>Poissons entiers</t>
  </si>
  <si>
    <t>Poisson séché</t>
  </si>
  <si>
    <t>Poulpe</t>
  </si>
  <si>
    <t>RÔTIR BT — CHARGES MIXTES</t>
  </si>
  <si>
    <t>Produits compatibles</t>
  </si>
  <si>
    <t>Échine porc, poitrine porc, jarret veau, épaule veau</t>
  </si>
  <si>
    <t>p. 12–13</t>
  </si>
  <si>
    <t>Carré veau, carré porc, jambon rôti</t>
  </si>
  <si>
    <t>Niveau 1–2</t>
  </si>
  <si>
    <t>Rosbif, gigot agneau</t>
  </si>
  <si>
    <t>VAPEUR DOUCE — CHARGES MIXTES</t>
  </si>
  <si>
    <t>Petit salé, jambon cuit, jambonneau, pot-au-feu de veau</t>
  </si>
  <si>
    <t>Langue de bœuf, épaule d’agneau cuite, pot-au-feu</t>
  </si>
  <si>
    <t>30 °C</t>
  </si>
  <si>
    <t>Poitrine bœuf, bouillon bœuf, museau bœuf, tête de veau</t>
  </si>
  <si>
    <t>ORGANISATION DE NUIT</t>
  </si>
  <si>
    <t>Petites pièces, viandes bien maturées, gibier et poissons : ne pas prolonger inutilement le maintien.</t>
  </si>
  <si>
    <t>FICHE TERRAIN CFA — CUISSON BASSE TEMPÉRATURE iCombi Pro</t>
  </si>
  <si>
    <t>Une seule fiche pour relever une cuisson réelle et comparer ensuite avec le barème constructeur.</t>
  </si>
  <si>
    <t>PRODUIT</t>
  </si>
  <si>
    <t>SUPPORT</t>
  </si>
  <si>
    <t>PROGRAMME</t>
  </si>
  <si>
    <t>RÉGLAGE</t>
  </si>
  <si>
    <t>CHARGEMENT</t>
  </si>
  <si>
    <t>SONDE</t>
  </si>
  <si>
    <t>FIN</t>
  </si>
  <si>
    <t>BILAN</t>
  </si>
  <si>
    <t>1 — IDENTIFICATION</t>
  </si>
  <si>
    <t>Date</t>
  </si>
  <si>
    <t>Poids / calibre</t>
  </si>
  <si>
    <t>Nb pièces</t>
  </si>
  <si>
    <t>2 — MATÉRIEL / SUPPORT</t>
  </si>
  <si>
    <t>Support</t>
  </si>
  <si>
    <t>Profondeur GN</t>
  </si>
  <si>
    <t>Disposition</t>
  </si>
  <si>
    <t>3 — PROGRAMME / RÉGLAGES</t>
  </si>
  <si>
    <t>Saisie / coloration</t>
  </si>
  <si>
    <t>T° cœur cible</t>
  </si>
  <si>
    <t>Niveau braisage</t>
  </si>
  <si>
    <t>Maintien activé ?</t>
  </si>
  <si>
    <t>T° maintien</t>
  </si>
  <si>
    <t>Finishing prévu ?</t>
  </si>
  <si>
    <t>4 — CHARGEMENT / SONDE</t>
  </si>
  <si>
    <t>Produit chargé froid ?</t>
  </si>
  <si>
    <t>Sonde restée au préchauffage ?</t>
  </si>
  <si>
    <t>Position sonde</t>
  </si>
  <si>
    <t>T° départ</t>
  </si>
  <si>
    <t>Charge / niveaux</t>
  </si>
  <si>
    <t>5 — FIN DE CUISSON</t>
  </si>
  <si>
    <t>T° cœur obtenue</t>
  </si>
  <si>
    <t>Maintien / durée</t>
  </si>
  <si>
    <t>Finishing / durée</t>
  </si>
  <si>
    <t>6 — BILAN CFA</t>
  </si>
  <si>
    <t>Résultat visuel</t>
  </si>
  <si>
    <t>Texture / jutosité</t>
  </si>
  <si>
    <t>Écart avec le barème</t>
  </si>
  <si>
    <t>Ce que je corrigerais</t>
  </si>
  <si>
    <t>AIDE-MÉMOIRE : produit froid → sonde → réglage → cuisson → température à cœur → maintien/finition → bilan.</t>
  </si>
  <si>
    <t>COMPLÉMENTS AJOUTÉS APRÈS REVUE DES SOURCES WEB</t>
  </si>
  <si>
    <t>11_SOUS_VIDE_TERRAIN : méthode bain/thermoplongeur + poche + refroidissement + remise en température.</t>
  </si>
  <si>
    <t>13_VALIDATION_PROCEDE : plan d’essais, paramètres critiques, données brutes, déviations et conclusion.</t>
  </si>
  <si>
    <t>14_HYGIENE_RC : refroidissement / stockage / remise en température avec source Légifrance.</t>
  </si>
  <si>
    <t>15_CFA_SOUS_VIDE : fiche pédagogique courte.</t>
  </si>
  <si>
    <t>AUDIT DES SOURCES WEB — COMPLÉMENTS AU MANUEL RATIONAL</t>
  </si>
  <si>
    <t>Revue effectuée le 16/09/2026. Les sources externes complètent le manuel RATIONAL ; elles ne remplacent ni le constructeur ni le PMS.</t>
  </si>
  <si>
    <t>SOURCES REVUES</t>
  </si>
  <si>
    <t>Accès</t>
  </si>
  <si>
    <t>Apport utile</t>
  </si>
  <si>
    <t>Niveau d’usage</t>
  </si>
  <si>
    <t>Décision dans le classeur</t>
  </si>
  <si>
    <t>Politec France</t>
  </si>
  <si>
    <t>OUVERT</t>
  </si>
  <si>
    <t>Sous-vide : machines, sacs, thermoplongeur, étapes, barèmes indicatifs, refroidissement bain glacé.</t>
  </si>
  <si>
    <t>TECHNIQUE FOURNISSEUR</t>
  </si>
  <si>
    <t>Retenu pour fiches sous-vide + barèmes web non validés.</t>
  </si>
  <si>
    <t>Ambiances Culinaires</t>
  </si>
  <si>
    <t>Sonde, stabilité du four, finition rapide ; conseils grand public parfois incompatibles avec un PMS pro.</t>
  </si>
  <si>
    <t>PÉDAGOGIQUE</t>
  </si>
  <si>
    <t>Retenu seulement pour gestes/contrôles non critiques.</t>
  </si>
  <si>
    <t>Cabinet Sécurité Alimentaire</t>
  </si>
  <si>
    <t>Validation thermique : critère, essais, pires cas, données brutes, sondes, limites d’alerte/action.</t>
  </si>
  <si>
    <t>PRO — À CROISER</t>
  </si>
  <si>
    <t>Retenu pour trame de validation, clairement identifié comme source professionnelle externe.</t>
  </si>
  <si>
    <t>Univers-recette</t>
  </si>
  <si>
    <t>Sonde, finition, sous-vide ; valeurs grand public.</t>
  </si>
  <si>
    <t>Non retenu pour les seuils de sécurité.</t>
  </si>
  <si>
    <t>LesBonnesRecettes</t>
  </si>
  <si>
    <t>Pilotage par température plutôt que temps seul, matériel, erreurs fréquentes.</t>
  </si>
  <si>
    <t>Retenu pour aide-mémoire CFA.</t>
  </si>
  <si>
    <t>Moulin de la Chartreuse</t>
  </si>
  <si>
    <t>BLOQUÉ JS</t>
  </si>
  <si>
    <t>Page protégée par challenge navigateur.</t>
  </si>
  <si>
    <t>NON VÉRIFIÉ</t>
  </si>
  <si>
    <t>Aucune donnée reprise.</t>
  </si>
  <si>
    <t>Académie de Versailles</t>
  </si>
  <si>
    <t>INDEXÉ / PDF DIRECT TIMEOUT</t>
  </si>
  <si>
    <t>Fiche pédagogique Bac Pro : comparaison cuisson traditionnelle / sous-vide, crème anglaise.</t>
  </si>
  <si>
    <t>PÉDAGOGIQUE INSTITUTIONNEL</t>
  </si>
  <si>
    <t>Retenu comme référence pédagogique.</t>
  </si>
  <si>
    <t>Les Secrets du Chef</t>
  </si>
  <si>
    <t>Définition basse température, trois modes : sous-vide, four/sonde, vapeur.</t>
  </si>
  <si>
    <t>TECHNIQUE GRAND PUBLIC</t>
  </si>
  <si>
    <t>Retenu uniquement pour typologie des méthodes.</t>
  </si>
  <si>
    <t>LeCoursGratuit</t>
  </si>
  <si>
    <t>BLOQUÉ BOT</t>
  </si>
  <si>
    <t>Page non lisible par l’outil.</t>
  </si>
  <si>
    <t>Rapport local validation procédé</t>
  </si>
  <si>
    <t>RETROUVÉ DANS LA BIBLIOTHÈQUE</t>
  </si>
  <si>
    <t>Objectif, portée, paramètres critiques, DQ/IQ/OQ/PQ, déviations, approbation, annexes.</t>
  </si>
  <si>
    <t>TRAME QUALITÉ</t>
  </si>
  <si>
    <t>Retenu pour fiche validation procédé.</t>
  </si>
  <si>
    <t>Recette-de-cuisine.fr</t>
  </si>
  <si>
    <t>Sonde, four étalonné, thermoplongeur, finitions ; données hétérogènes.</t>
  </si>
  <si>
    <t>Non retenu pour les barèmes critiques.</t>
  </si>
  <si>
    <t>ANSES GuideValidation (hébergé)</t>
  </si>
  <si>
    <t>Guide de validation de MÉTHODES ANALYTIQUES, pas un guide de cuisson.</t>
  </si>
  <si>
    <t>MÉTHODOLOGIE GÉNÉRALE</t>
  </si>
  <si>
    <t>Retenu seulement pour la logique : besoin → critères → caractérisation → validation.</t>
  </si>
  <si>
    <t>Eberhardt Pro</t>
  </si>
  <si>
    <t>Restauration pro : risque zone critique, contrôle cœur, traçabilité, équipements.</t>
  </si>
  <si>
    <t>PRO FOURNISSEUR</t>
  </si>
  <si>
    <t>Retenu pour vigilances et traçabilité.</t>
  </si>
  <si>
    <t>Sysco guide</t>
  </si>
  <si>
    <t>Organisation restauration collective, four/vapeur/sous-vide, cuissons nocturnes, rendement.</t>
  </si>
  <si>
    <t>Retenu pour organisation.</t>
  </si>
  <si>
    <t>Sysco recette</t>
  </si>
  <si>
    <t>EXEMPLE CULINAIRE</t>
  </si>
  <si>
    <t>Retenu comme exemple, pas comme barème générique.</t>
  </si>
  <si>
    <t>La Papaye Verte</t>
  </si>
  <si>
    <t>Méthodes continue / paliers / finition, tableau grand public.</t>
  </si>
  <si>
    <t>Non retenu pour seuils de sécurité.</t>
  </si>
  <si>
    <t>Sirman</t>
  </si>
  <si>
    <t>403 APRÈS OUVERTURE INITIALE</t>
  </si>
  <si>
    <t>Contenu non exploitable de façon fiable.</t>
  </si>
  <si>
    <t>Aucune donnée technique ajoutée.</t>
  </si>
  <si>
    <t>CONCLUSION DE L’AUDIT</t>
  </si>
  <si>
    <t>COMPLÉMENT TERRAIN — CUISSON SOUS-VIDE BASSE TEMPÉRATURE</t>
  </si>
  <si>
    <t>Complément non-RATIONAL : machine + sachet + bain régulé + refroidissement + remise en température. Les barèmes restent à valider.</t>
  </si>
  <si>
    <t>PARCOURS</t>
  </si>
  <si>
    <t>SACHER</t>
  </si>
  <si>
    <t>FAIRE LE VIDE</t>
  </si>
  <si>
    <t>SOUDER</t>
  </si>
  <si>
    <t>IMMERGER</t>
  </si>
  <si>
    <t>REFROIDIR</t>
  </si>
  <si>
    <t>STOCKER</t>
  </si>
  <si>
    <t>RÉGÉNÉRER</t>
  </si>
  <si>
    <t>1 — PRODUIT / POCHE / MACHINE</t>
  </si>
  <si>
    <t>Produit / pièce</t>
  </si>
  <si>
    <t>Calibre / épaisseur</t>
  </si>
  <si>
    <t>Poids / sachet</t>
  </si>
  <si>
    <t>Type de sachet</t>
  </si>
  <si>
    <t>Dimensions</t>
  </si>
  <si>
    <t>Lot sachet</t>
  </si>
  <si>
    <t>Machine</t>
  </si>
  <si>
    <t>Type</t>
  </si>
  <si>
    <t>Vide % / réglage</t>
  </si>
  <si>
    <t>Soudure / impulsion</t>
  </si>
  <si>
    <t>Double soudure ?</t>
  </si>
  <si>
    <t>Contrôle étanchéité</t>
  </si>
  <si>
    <t>Repère Politec : sacs lisses pour machines à cloche ; sacs gaufrés pour aspiration externe. Utiliser uniquement des sachets certifiés contact alimentaire et adaptés à la température de cuisson.</t>
  </si>
  <si>
    <t>2 — BAIN / THERMOPLONGEUR</t>
  </si>
  <si>
    <t>Cuve / volume</t>
  </si>
  <si>
    <t>Thermoplongeur</t>
  </si>
  <si>
    <t>Puissance / capacité</t>
  </si>
  <si>
    <t>T° bain</t>
  </si>
  <si>
    <t>Durée</t>
  </si>
  <si>
    <t>Barème validé ?</t>
  </si>
  <si>
    <t>Contrôles : sachets complètement immergés, non collés entre eux, circulation d’eau libre, température du bain stable. L’épaisseur du produit est un paramètre déterminant.</t>
  </si>
  <si>
    <t>3 — APRÈS CUISSON</t>
  </si>
  <si>
    <t>Service immédiat ?</t>
  </si>
  <si>
    <t>Finition</t>
  </si>
  <si>
    <t>Saisie finale</t>
  </si>
  <si>
    <t>Liaison froide ?</t>
  </si>
  <si>
    <t>Début refroidissement</t>
  </si>
  <si>
    <t>Fin refroidissement</t>
  </si>
  <si>
    <t>Repère technique Politec : refroidir rapidement les sachets après cuisson ; en restauration collective française, appliquer les exigences réglementaires/PMS de l’onglet 14_HYGIENE_RC.</t>
  </si>
  <si>
    <t>Stockage</t>
  </si>
  <si>
    <t>DLC / étude durée vie</t>
  </si>
  <si>
    <t>4 — REMISE EN TEMPÉRATURE / SERVICE</t>
  </si>
  <si>
    <t>Moyen</t>
  </si>
  <si>
    <t>Réglage</t>
  </si>
  <si>
    <t>Heure début</t>
  </si>
  <si>
    <t>Conforme PMS ?</t>
  </si>
  <si>
    <t>Attention : les tableaux web de temps/température sont des repères culinaires. Pour une production professionnelle, le couple produit + calibre + charge + sachet + équipement + temps/température doit être validé et tracé.</t>
  </si>
  <si>
    <t>VIANDES / VOLAILLES</t>
  </si>
  <si>
    <t>Calibre / poids</t>
  </si>
  <si>
    <t>Côte de bœuf</t>
  </si>
  <si>
    <t>1 kg, à point</t>
  </si>
  <si>
    <t>Steak de bœuf</t>
  </si>
  <si>
    <t>200 g ; ép. 3 cm</t>
  </si>
  <si>
    <t>Filet d’agneau</t>
  </si>
  <si>
    <t>non précisé</t>
  </si>
  <si>
    <t>Filet mignon de porc</t>
  </si>
  <si>
    <t>Côtelette de porc</t>
  </si>
  <si>
    <t>150 g ; ép. 2 cm</t>
  </si>
  <si>
    <t>Cuisse de poulet</t>
  </si>
  <si>
    <t>Blanc de poulet</t>
  </si>
  <si>
    <t>POISSONS / LÉGUMES</t>
  </si>
  <si>
    <t>Saumon</t>
  </si>
  <si>
    <t>150 g ; ép. 2,5 cm</t>
  </si>
  <si>
    <t>Poisson blanc</t>
  </si>
  <si>
    <t>Crevettes</t>
  </si>
  <si>
    <t>Maquereau / sardine</t>
  </si>
  <si>
    <t>filet</t>
  </si>
  <si>
    <t>85 °C</t>
  </si>
  <si>
    <t>Champignons</t>
  </si>
  <si>
    <t>ép. 2 cm</t>
  </si>
  <si>
    <t>90 °C</t>
  </si>
  <si>
    <t>Tomates</t>
  </si>
  <si>
    <t>FICHE PRO — VALIDATION D’UN BARÈME DE CUISSON</t>
  </si>
  <si>
    <t>Trame terrain : définir le besoin, tester le pire cas, conserver les données brutes, conclure puis revalider en cas de changement majeur.</t>
  </si>
  <si>
    <t>1 — CADRAGE</t>
  </si>
  <si>
    <t>Procédé / produit</t>
  </si>
  <si>
    <t>Site / équipement</t>
  </si>
  <si>
    <t>Objectif de validation</t>
  </si>
  <si>
    <t>Périmètre</t>
  </si>
  <si>
    <t>Responsables</t>
  </si>
  <si>
    <t>Trame du rapport local : objectif, portée, références, responsabilités, description du procédé, équipements et matières premières.</t>
  </si>
  <si>
    <t>2 — PARAMÈTRES CRITIQUES / PIRE CAS</t>
  </si>
  <si>
    <t>Cible</t>
  </si>
  <si>
    <t>Tolérance</t>
  </si>
  <si>
    <t>Pire cas choisi</t>
  </si>
  <si>
    <t>Méthode mesure</t>
  </si>
  <si>
    <t>Fréquence</t>
  </si>
  <si>
    <t>Critère acceptation</t>
  </si>
  <si>
    <t>Preuve</t>
  </si>
  <si>
    <t>Exemples de paramètres à étudier : température enceinte/bain, température à cœur, temps au plateau, calibre/épaisseur, charge, position dans le four/bain, température initiale, type de sachet, réglage vide/soudure.</t>
  </si>
  <si>
    <t>3 — PLAN D’ESSAIS</t>
  </si>
  <si>
    <t>Nombre de séries</t>
  </si>
  <si>
    <t>Nombre de mesures</t>
  </si>
  <si>
    <t>Sondes vérifiées ?</t>
  </si>
  <si>
    <t>Incertitude / tolérance</t>
  </si>
  <si>
    <t>Conditions représentées</t>
  </si>
  <si>
    <t>Pire cas justifié par</t>
  </si>
  <si>
    <t>La source Cabinet Sécurité Alimentaire propose comme repère de gouvernance ≥3 séries et ≥30 mesures, avec intégration des pires cas et de l’incertitude. Ce n’est pas un seuil légal universel : l’échantillonnage doit être justifié selon le risque et le procédé.</t>
  </si>
  <si>
    <t>4 — DONNÉES BRUTES DES ESSAIS</t>
  </si>
  <si>
    <t>Essai</t>
  </si>
  <si>
    <t>Lot</t>
  </si>
  <si>
    <t>Calibre</t>
  </si>
  <si>
    <t>Charge</t>
  </si>
  <si>
    <t>T° cible</t>
  </si>
  <si>
    <t>Temps réel</t>
  </si>
  <si>
    <t>Résultat</t>
  </si>
  <si>
    <t>5 — DÉVIATIONS / CONCLUSION</t>
  </si>
  <si>
    <t>Déviation</t>
  </si>
  <si>
    <t>Cause / impact</t>
  </si>
  <si>
    <t>Action corrective</t>
  </si>
  <si>
    <t>Conclusion</t>
  </si>
  <si>
    <t>Version</t>
  </si>
  <si>
    <t>Approbation</t>
  </si>
  <si>
    <t>Le rapport local retrouvé prévoit DQ / IQ / OQ / PQ, analyse des déviations, conclusion, approbations et conservation des données brutes / SOP. Le guide ANSES consulté porte sur la validation de méthodes analytiques : il est utilisé ici uniquement pour le principe général « besoin → critères → caractérisation → validation », pas comme norme de cuisson.</t>
  </si>
  <si>
    <t>Sources : Rapport_Validation_Procede_Fabrication_Styled_With_Tables.pdf (bibliothèque) ; https://cabinet-securite-alimentaire.com/validation-thermique-en-cuisson/ ; https://www.demarcheiso17025.com/document/ANSES_GuideValidation.pdf</t>
  </si>
  <si>
    <t>RESTAURATION COLLECTIVE — REFROIDISSEMENT / STOCKAGE / REMISE EN T°</t>
  </si>
  <si>
    <t>Repères réglementaires français pour les préparations culinaires élaborées à l’avance. À intégrer au PMS et aux enregistrements.</t>
  </si>
  <si>
    <t>REPÈRES À TRACER</t>
  </si>
  <si>
    <t>Étape</t>
  </si>
  <si>
    <t>Exigence générale</t>
  </si>
  <si>
    <t>Enregistrement terrain</t>
  </si>
  <si>
    <t>Refroidissement rapide</t>
  </si>
  <si>
    <t>+63 °C → +10 °C en ≤ 2 h, sauf analyse des dangers validée</t>
  </si>
  <si>
    <t>Heure/T° début + heure/T° fin</t>
  </si>
  <si>
    <t>Arrêté 21/12/2009 annexe IV</t>
  </si>
  <si>
    <t>Stockage après refroidissement</t>
  </si>
  <si>
    <t>0 à +3 °C</t>
  </si>
  <si>
    <t>T° enceinte + lot/DLC</t>
  </si>
  <si>
    <t>Remise en température</t>
  </si>
  <si>
    <t>+10 °C → température de service en ≤ 1 h ; normalement ≥ +63 °C, sauf analyse validée</t>
  </si>
  <si>
    <t>Durée de vie</t>
  </si>
  <si>
    <t>FICHE D’ENREGISTREMENT</t>
  </si>
  <si>
    <t>Produit / lot</t>
  </si>
  <si>
    <t>Fin cuisson — heure</t>
  </si>
  <si>
    <t>Début cellule</t>
  </si>
  <si>
    <t>Support / charge</t>
  </si>
  <si>
    <t>Heure +10 °C</t>
  </si>
  <si>
    <t>T° obtenue</t>
  </si>
  <si>
    <t>Conforme ≤2 h ?</t>
  </si>
  <si>
    <t>Remise — début</t>
  </si>
  <si>
    <t>Remise — fin</t>
  </si>
  <si>
    <t>Conforme ≤1 h ?</t>
  </si>
  <si>
    <t>Décision / écart</t>
  </si>
  <si>
    <t>CFA — FICHE PÉDAGOGIQUE SOUS-VIDE</t>
  </si>
  <si>
    <t>Objectif : comprendre la méthode sans confondre « recette trouvée sur Internet » et « barème validé de production ».</t>
  </si>
  <si>
    <t>LES 6 QUESTIONS</t>
  </si>
  <si>
    <t>1</t>
  </si>
  <si>
    <t>Quel produit ?</t>
  </si>
  <si>
    <t>Nom + pièce</t>
  </si>
  <si>
    <t>2</t>
  </si>
  <si>
    <t>Quelle épaisseur ?</t>
  </si>
  <si>
    <t>Calibre en mm / cm</t>
  </si>
  <si>
    <t>3</t>
  </si>
  <si>
    <t>Quel sachet ?</t>
  </si>
  <si>
    <t>Compatible cuisson</t>
  </si>
  <si>
    <t>4</t>
  </si>
  <si>
    <t>Quel bain ?</t>
  </si>
  <si>
    <t>T° stable + circulation</t>
  </si>
  <si>
    <t>5</t>
  </si>
  <si>
    <t>Quel couple temps / T° ?</t>
  </si>
  <si>
    <t>Barème à identifier</t>
  </si>
  <si>
    <t>6</t>
  </si>
  <si>
    <t>Que fait-on après ?</t>
  </si>
  <si>
    <t>Servir ou refroidir / stocker selon PMS</t>
  </si>
  <si>
    <t>AVANT DE METTRE AU BAIN</t>
  </si>
  <si>
    <t>□ produit froid   □ poche adaptée   □ soudure sans pli   □ étiquette   □ bain à température   □ circulation d’eau libre</t>
  </si>
  <si>
    <t>PENDANT</t>
  </si>
  <si>
    <t>Épaisseur</t>
  </si>
  <si>
    <t>Poids</t>
  </si>
  <si>
    <t>Durée prévue</t>
  </si>
  <si>
    <t>Source barème</t>
  </si>
  <si>
    <t>APRÈS</t>
  </si>
  <si>
    <t>Refroidissement ?</t>
  </si>
  <si>
    <t>Ce que j’ai observé</t>
  </si>
  <si>
    <t>À RETENIR : même produit ≠ même temps si l’épaisseur change. Un tableau web aide à démarrer un essai, mais seul un barème validé peut devenir une consigne de production.</t>
  </si>
  <si>
    <t>PETIT EXERCICE</t>
  </si>
  <si>
    <t>Un steak de 3 cm et un steak de 6 cm ont le même poids. Peut-on appliquer le même temps ? Explique.</t>
  </si>
  <si>
    <t>Réponse</t>
  </si>
  <si>
    <t>Assaisonner, huiler légèrement et placer dans un bac gastro</t>
  </si>
  <si>
    <t>REPÈRES À RETENIR</t>
  </si>
  <si>
    <t>Le classeur initial était solide pour les processus iCombi Pro, mais incomplet sur 4 points :  1) cuisson sous-vide au bain,   2) validation formelle d’un barème,   3) refroidissement/remise en température en restauration collective,   4) lecture critique des sources.   Ces quatre compléments ont été ajoutés.</t>
  </si>
  <si>
    <t>SOURCE PDF RATIONAL BASSES TEMPÉRATURES — Manuel p. 32–35 : préparation, saisie, niveau de braisage, maintien, chargement et ajout de liquide.</t>
  </si>
  <si>
    <t>SOURCE PDF RATIONAL BASSES TEMPÉRATURES —Manuel p. 28–31 : préparation, saisie, braisage, maintien, chargement et ajout de liquide.</t>
  </si>
  <si>
    <t>SOURCE PDF RATIONAL BASSES TEMPÉRATURES — Structure pédagogique construite à partir des consignes répétées dans les chapitres 2 à 7 du manuel.</t>
  </si>
  <si>
    <t>1. À QUOI SERT LE DOCUMENT ?</t>
  </si>
  <si>
    <t>AVERTISSEMENT</t>
  </si>
  <si>
    <t>Objectif</t>
  </si>
  <si>
    <t>Fiche de fabrication</t>
  </si>
  <si>
    <t>Décrire, adapter, réaliser et contrôler une recette au sous vide ou au four.</t>
  </si>
  <si>
    <t>EXCEL ET CHATGPT : PRÉSERVER LA MISE EN FORME</t>
  </si>
  <si>
    <t>Utilisateurs</t>
  </si>
  <si>
    <t>Cuisine / formation</t>
  </si>
  <si>
    <t>Support pour préparer la production et apprendre à justifier les choix techniques.</t>
  </si>
  <si>
    <t>LE PROBLÈME</t>
  </si>
  <si>
    <t>2. COMMENT IL FONCTIONNE ?</t>
  </si>
  <si>
    <t>Vous envoyez un classeur Excel à ChatGPT.</t>
  </si>
  <si>
    <t>Identité</t>
  </si>
  <si>
    <t>Le fichier renvoyé peut présenter des défauts.</t>
  </si>
  <si>
    <t>Base de recette</t>
  </si>
  <si>
    <t>B10:D34 ; J6</t>
  </si>
  <si>
    <t>La taille des caractères peut changer.</t>
  </si>
  <si>
    <t>Cible au poids</t>
  </si>
  <si>
    <t>Les couleurs du texte peuvent changer.</t>
  </si>
  <si>
    <t>Cible aux portions</t>
  </si>
  <si>
    <t>Les couleurs de fond peuvent changer.</t>
  </si>
  <si>
    <t>Coefficient</t>
  </si>
  <si>
    <t>Le coefficient multiplie les quantités de base. Il ne modifie pas les températures, les durées, les effectifs annexes ou les notes.</t>
  </si>
  <si>
    <t>Les formats de nombre peuvent aussi changer.</t>
  </si>
  <si>
    <t>Résultats</t>
  </si>
  <si>
    <t>E est numérique dans l’unité D, ou affiche une donnée manquante/invalide. F est un affichage texte converti. Les pièces sont arrondies au supérieur.</t>
  </si>
  <si>
    <t>La feuille peut alors devenir difficile à utiliser.</t>
  </si>
  <si>
    <t>Exemple au poids</t>
  </si>
  <si>
    <t>Exemple aux portions</t>
  </si>
  <si>
    <t>COMMENT FONCTIONNENT LES STYLES ?</t>
  </si>
  <si>
    <t>Allergènes</t>
  </si>
  <si>
    <t>Chaque cellule utilise un style.</t>
  </si>
  <si>
    <t>Progression</t>
  </si>
  <si>
    <t>Rédiger les opérations dans l’ordre : mise en place, préparation, précuisson, cuisson, finition, conditionnement et destination.</t>
  </si>
  <si>
    <t>Ce style définit la police et sa taille.</t>
  </si>
  <si>
    <t>Sous vide</t>
  </si>
  <si>
    <t>I décrit le paramètre ; J reçoit sa valeur : épaisseur, sac, vide, soudure, températures, montée, maintien et destination.</t>
  </si>
  <si>
    <t>Il définit aussi les couleurs et les bordures.</t>
  </si>
  <si>
    <t>Préparation avant cuisson</t>
  </si>
  <si>
    <t>Il comprend les alignements et le format de nombre.</t>
  </si>
  <si>
    <t>Four</t>
  </si>
  <si>
    <t>K décrit le paramètre ; L reçoit support, GN, charge, ventilation, humidité, préchauffage et paliers. Saisies manuelles.</t>
  </si>
  <si>
    <t>Contrôles réels</t>
  </si>
  <si>
    <t>M = point à relever ; N = lot/date, heures, températures mesurées, sonde, conformité, opérateur et DLC/service.</t>
  </si>
  <si>
    <t xml:space="preserve">EXEMPLE OBSERVÉ </t>
  </si>
  <si>
    <t>Bilan de fabrication</t>
  </si>
  <si>
    <t>Procédure express, risques, refroidissement/stockage, appréciation sensorielle et paramètres indissociables du barème.</t>
  </si>
  <si>
    <t>Original : fond gris ; police noire ; taille 12.</t>
  </si>
  <si>
    <t>Aides à copier</t>
  </si>
  <si>
    <t>Vocabulaire et modèles de présentation. Pour adapter leur structure, ôter la protection sans mot de passe. Ces aides ne pilotent aucun appareil.</t>
  </si>
  <si>
    <t>Copie : fond vert ; police jaune ; taille 14.</t>
  </si>
  <si>
    <t>Quantités automatiques</t>
  </si>
  <si>
    <t>Le calcul est proportionnel à la base. Les pertes, rendements réels et capacités de matériel sont à examiner séparément.</t>
  </si>
  <si>
    <t>La copie utilisait un autre style.</t>
  </si>
  <si>
    <t>Calculs annexes</t>
  </si>
  <si>
    <t>Conditionnement, appréciation, notes, durées, hausse de prix et pertes. Chaque outil a ses propres données, indépendantes de la fiche.</t>
  </si>
  <si>
    <t>Ce style provenait d’un ancien modèle.</t>
  </si>
  <si>
    <t>Conditionnement pièces</t>
  </si>
  <si>
    <t>Conditionnement au poids</t>
  </si>
  <si>
    <t>POURQUOI CES CHANGEMENTS ?</t>
  </si>
  <si>
    <t>Notation</t>
  </si>
  <si>
    <t>La réaffectation des styles a été constatée.</t>
  </si>
  <si>
    <t>Temps</t>
  </si>
  <si>
    <t>Saisir une durée comme 00:35 pour 35 minutes. Les totaux additionnent les durées. 35 seul représenterait 35 jours Excel.</t>
  </si>
  <si>
    <t>L’opération exacte reste incertaine.</t>
  </si>
  <si>
    <t>Prix et pertes</t>
  </si>
  <si>
    <t>Un conflit entre styles est une cause probable.</t>
  </si>
  <si>
    <t>Pourcentage de vide</t>
  </si>
  <si>
    <t>J15</t>
  </si>
  <si>
    <t>Cellule au format %. Saisir 50 % ou 0,5 pour afficher 50 %. Saisir 50 afficherait 5 000 %.</t>
  </si>
  <si>
    <t>Les styles accompagnent les feuilles copiées.</t>
  </si>
  <si>
    <t>Limite sanitaire</t>
  </si>
  <si>
    <t>La validation PMS et la conformité sont saisies manuellement. Les nouvelles validations de saisie ne calculent ni pasteurisation, ni DLC.</t>
  </si>
  <si>
    <t>Des styles de même nom peuvent entrer en conflit.</t>
  </si>
  <si>
    <t>Rôle des ingrédients</t>
  </si>
  <si>
    <t>G:H / progression</t>
  </si>
  <si>
    <t>Expliquer si utile : sel = assaisonnement ; oignon = arôme ; amidon = liaison ; matière grasse = transport des arômes et texture.</t>
  </si>
  <si>
    <t>Lors d’une fusion, Excel peut les conserver ou les remplacer.</t>
  </si>
  <si>
    <t>Source du barème</t>
  </si>
  <si>
    <t>Inscrire la référence, la version et les conditions d’application du barème retenu. Une température isolée ne constitue pas un barème.</t>
  </si>
  <si>
    <t>Source : Microsoft Support — copie des styles.</t>
  </si>
  <si>
    <t>Famille ou variante</t>
  </si>
  <si>
    <t>Nommer clairement la variante et préciser ses changements d’ingrédients, de technique et de texture pour éviter les confusions.</t>
  </si>
  <si>
    <t>LE CONTRÔLE À EFFECTUER</t>
  </si>
  <si>
    <t>3. MODE D’EMPLOI PÉDAGOGIQUE</t>
  </si>
  <si>
    <t>Vérifier les formules ne suffit pas.</t>
  </si>
  <si>
    <t>Zone</t>
  </si>
  <si>
    <t>Ce que l’apprenant doit faire et expliquer</t>
  </si>
  <si>
    <t>Il faut aussi comparer toute la mise en forme.</t>
  </si>
  <si>
    <t>1. Partir d’une copie</t>
  </si>
  <si>
    <t>Enregistrer sous</t>
  </si>
  <si>
    <t>Créer une copie de travail. Identifier la recette, la date de fabrication et l’objectif du TP. Garder le modèle de départ.</t>
  </si>
  <si>
    <t>Le contrôle doit couvrir toutes les cellules concernées.</t>
  </si>
  <si>
    <t>2. Identifier la recette</t>
  </si>
  <si>
    <t>E2 ; L2</t>
  </si>
  <si>
    <t>3. Vérifier la base</t>
  </si>
  <si>
    <t>Renseigner tous les produits, quantités et unités. Vérifier à combien de portions la recette de base correspond. Ne pas laisser un ingrédient oublié.</t>
  </si>
  <si>
    <t>LA MÉTHODE À PRIVILÉGIER</t>
  </si>
  <si>
    <t>4. Comprendre le poids</t>
  </si>
  <si>
    <t>Dire à voix haute : « Je souhaite X kg de ce produit principal ». Ne pas confondre ce poids avec le poids du plat et de sa sauce.</t>
  </si>
  <si>
    <t>Fournissez directement le classeur final à modifier.</t>
  </si>
  <si>
    <t>5. Choisir une cible</t>
  </si>
  <si>
    <t>E6 OU L6</t>
  </si>
  <si>
    <t>Désignez la feuille et les plages de référence.</t>
  </si>
  <si>
    <t>6. Prévoir le résultat</t>
  </si>
  <si>
    <t>Calculer d’abord le coefficient de tête : quantité demandée ÷ quantité de base, ou portions demandées ÷ portions auteur.</t>
  </si>
  <si>
    <t>Pour un transfert, fournissez les deux classeurs.</t>
  </si>
  <si>
    <t>7. Contrôler le calcul</t>
  </si>
  <si>
    <t>Comparer trois lignes : produit principal, assaisonnement, matériel. Vérifier la proportion et les arrondis, surtout les très petites quantités.</t>
  </si>
  <si>
    <t>Fournissez le fichier source et le fichier de destination.</t>
  </si>
  <si>
    <t>Exercice A : poids</t>
  </si>
  <si>
    <t>Un prompt seul ne garantit pas une copie ultérieure dans Excel.</t>
  </si>
  <si>
    <t>Exercice B : portions</t>
  </si>
  <si>
    <t>Exercice C : conflit</t>
  </si>
  <si>
    <t>CONSIGNES À AJOUTER AUX FUTURS PROMPTS</t>
  </si>
  <si>
    <t>8. Vérifier les allergènes</t>
  </si>
  <si>
    <t>Lire les fiches produits et étiquettes. Pour chaque ?, rechercher la composition. Nommer les allergènes confirmés, puis marquer les lignes par *.</t>
  </si>
  <si>
    <t>Travaille directement dans le classeur final fourni.</t>
  </si>
  <si>
    <t>9. Expliquer la progression</t>
  </si>
  <si>
    <t>Écrire une action par ligne avec un verbe : peser, parer, refroidir, ensacher, cuire, contrôler, finir. Préciser le rôle des ingrédients importants.</t>
  </si>
  <si>
    <t>Respecte la compatibilité avec Excel 2021 français.</t>
  </si>
  <si>
    <t>10. Choisir la méthode</t>
  </si>
  <si>
    <t>I:J OU K:L</t>
  </si>
  <si>
    <t>Sous vide ou four : justifier le choix selon produit, texture, charge et équipement. Garder le même objectif de résultat pour comparer les méthodes.</t>
  </si>
  <si>
    <t>Utilise la feuille et les plages désignées comme référence.</t>
  </si>
  <si>
    <t>11. Définir le calibre</t>
  </si>
  <si>
    <t>Mesurer l’épaisseur réelle en mm. Au four, préciser aussi calibre et répartition de charge dans la progression. Justifier leur effet sur la cuisson.</t>
  </si>
  <si>
    <t>12. Préparer le sous vide</t>
  </si>
  <si>
    <t>Renseigner sac compatible, dimensions, réglage de vide, nombre de pièces, température avant ensachage, soudure et disposition dans le bain.</t>
  </si>
  <si>
    <t>AVANT MODIFICATION</t>
  </si>
  <si>
    <t>13. Définir le sous vide</t>
  </si>
  <si>
    <t>Renseigner température initiale, cible à cœur, bain, temps de montée, maintien, validation PMS et destination. Faire valider par le formateur.</t>
  </si>
  <si>
    <t>Relève les couleurs de fond.</t>
  </si>
  <si>
    <t>14. Préparer le four</t>
  </si>
  <si>
    <t>Renseigner support, format/profondeur GN, protection, nombre de bacs, niveaux, charge, ventilation et humidité. Vérifier les listes avant choix.</t>
  </si>
  <si>
    <t>Relève le nom, la taille et la couleur des polices.</t>
  </si>
  <si>
    <t>15. Définir les paliers</t>
  </si>
  <si>
    <t>Écrire préchauffage et paliers avec température et durée ou arrêt à cœur. Aucun réglage n’est fourni par le modèle.</t>
  </si>
  <si>
    <t>Relève le gras, l’italique et les bordures.</t>
  </si>
  <si>
    <t>16. Contrôler avant départ</t>
  </si>
  <si>
    <t>Barème / PMS</t>
  </si>
  <si>
    <t>Vérifier produit, épaisseur, température initiale, charge, températures et durées. Identifier la référence validée et le point de mesure.</t>
  </si>
  <si>
    <t>Relève les alignements et le renvoi à la ligne.</t>
  </si>
  <si>
    <t>17. Identifier le lot</t>
  </si>
  <si>
    <t>Relève les formats de nombre et le format Texte.</t>
  </si>
  <si>
    <t>18. Réaliser et mesurer</t>
  </si>
  <si>
    <t>Saisir les horodatages réels avec date et heure, par exemple 03/10/2026 10:20. Relever les températures mesurées et la position de la sonde.</t>
  </si>
  <si>
    <t>Relève les formats de dates, d’heures et de durées.</t>
  </si>
  <si>
    <t>19. Juger la conformité</t>
  </si>
  <si>
    <t>Comparer la mesure à la limite de la procédure. Saisir oui/non seulement après comparaison. Si écart, tracer l’action et solliciter le responsable.</t>
  </si>
  <si>
    <t>Relève les largeurs de colonnes.</t>
  </si>
  <si>
    <t>20. Décider la destination</t>
  </si>
  <si>
    <t>Service immédiat, maintien chaud ou liaison froide : choisir avant fabrication et appliquer la procédure correspondante.</t>
  </si>
  <si>
    <t>Relève les hauteurs de lignes.</t>
  </si>
  <si>
    <t>21. Tracer le refroidissement</t>
  </si>
  <si>
    <t>Noter début et fin avec date + heure, température finale et stockage. Comparer la durée et les températures à la procédure validée.</t>
  </si>
  <si>
    <t>22. Renseigner la DLC</t>
  </si>
  <si>
    <t>PENDANT LA MODIFICATION</t>
  </si>
  <si>
    <t>23. Organiser les contenants</t>
  </si>
  <si>
    <t>Conserve la présentation hors des changements demandés.</t>
  </si>
  <si>
    <t>24. Évaluer le résultat</t>
  </si>
  <si>
    <t>Décrire texture, jutosité, couleur, goût et température. Donner une note 0–3 par critère choisi et une observation concrète.</t>
  </si>
  <si>
    <t>Ne remplace pas globalement les styles existants.</t>
  </si>
  <si>
    <t>25. Comprendre les écarts</t>
  </si>
  <si>
    <t>Bilan dans G:H</t>
  </si>
  <si>
    <t>Comparer résultat attendu et obtenu. Distinguer erreur de quantité, unité, procédé, cuisson, refroidissement et appréciation sensorielle.</t>
  </si>
  <si>
    <t>Ne modifie pas globalement le style Normal ou le thème.</t>
  </si>
  <si>
    <t>Remédiation 1 : observer</t>
  </si>
  <si>
    <t>Bilan</t>
  </si>
  <si>
    <t>Décrire le défaut sans jugement vague : sauce trop fluide, viande dure, portion trop petite ou donnée de contrôle manquante.</t>
  </si>
  <si>
    <t>Pour les nouveaux formats, définis la police et sa taille.</t>
  </si>
  <si>
    <t>Remédiation 2 : expliquer</t>
  </si>
  <si>
    <t>Chercher la cause dans les pesées, le calibre, le rôle des ingrédients et les mesures. Une bonne saveur ne suffit pas à prouver la conformité.</t>
  </si>
  <si>
    <t>Définis explicitement les nouvelles couleurs en RGB.</t>
  </si>
  <si>
    <t>Remédiation 3 : corriger</t>
  </si>
  <si>
    <t>Nouvel essai encadré</t>
  </si>
  <si>
    <t>Choisir une action précise et mesurable. Faire valider tout changement de barème ou de destination avant de recommencer.</t>
  </si>
  <si>
    <t>Remédiation 4 : vérifier</t>
  </si>
  <si>
    <t>Bilan final</t>
  </si>
  <si>
    <t>Refaire un essai, relever les mesures et comparer au résultat attendu. Tracer la décision : conserver, améliorer ou abandonner la variante.</t>
  </si>
  <si>
    <t>EN CAS DE TRANSFERT</t>
  </si>
  <si>
    <t>Déclinaison aromatique</t>
  </si>
  <si>
    <t>Copie de la fiche</t>
  </si>
  <si>
    <t>Créer une copie par variante : modifier un choix aromatique, expliquer son rôle et vérifier l’équilibre ainsi que les nouveaux allergènes.</t>
  </si>
  <si>
    <t>Utilise le fichier source et le fichier de destination.</t>
  </si>
  <si>
    <t>Questions du formateur</t>
  </si>
  <si>
    <t>À l’oral</t>
  </si>
  <si>
    <t>Quelle cellule représente la demande ? Pourquoi ce coefficient ? Quel contrôle démontre la conformité ? Quel écart faut-il corriger ?</t>
  </si>
  <si>
    <t>Contrôle chaque cellule des blocs transférés.</t>
  </si>
  <si>
    <t>Erreurs courantes</t>
  </si>
  <si>
    <t>Diagnostic</t>
  </si>
  <si>
    <t>Un contrôle sur quelques cellules ne suffit pas.</t>
  </si>
  <si>
    <t>Saisie ou formule ?</t>
  </si>
  <si>
    <t>Protection sans mot de passe</t>
  </si>
  <si>
    <t>Les formules sont verrouillées et les entrées sont modifiables. Révision &gt; Ôter la protection permet une adaptation volontaire des formules.</t>
  </si>
  <si>
    <t>Copier un bloc annexe</t>
  </si>
  <si>
    <t>G:H</t>
  </si>
  <si>
    <t>Ôter la protection avant de déplacer un bloc. Copier le bloc complet et vérifier les références après collage. Ne pas coller sur I:N.</t>
  </si>
  <si>
    <t>AVANT LIVRAISON</t>
  </si>
  <si>
    <t>Imprimer la fiche</t>
  </si>
  <si>
    <t>Enregistre le fichier, puis rouvre-le.</t>
  </si>
  <si>
    <t>Imprimer ce guide</t>
  </si>
  <si>
    <t>Sélectionner le guide uniquement. Éviter une mise à l’échelle qui rendrait les caractères trop petits. Préférer plusieurs pages lisibles.</t>
  </si>
  <si>
    <t>Compare tous les formats avec la référence.</t>
  </si>
  <si>
    <t>Corrige chaque différence involontaire.</t>
  </si>
  <si>
    <t>Test des contenants</t>
  </si>
  <si>
    <t>Exemples conservés</t>
  </si>
  <si>
    <t>225 tranches, capacité 27 : 8 contenants pleins + 1 de 9. 18 kg, capacité 2,7 kg : 6 pleins + 1 de 1,8 kg.</t>
  </si>
  <si>
    <t>Indique les plages contrôlées.</t>
  </si>
  <si>
    <t>Test des petites unités</t>
  </si>
  <si>
    <t>Résultats corrigés</t>
  </si>
  <si>
    <t>0,001 kg ×2 donne 0,002 kg en E et 2 g en F. 4 ml ×2 donne 8 ml en E et 0,8 cl en F. Aucune quantité minimale forcée.</t>
  </si>
  <si>
    <t>Indique le nombre de cellules vérifiées.</t>
  </si>
  <si>
    <t>Test des unités auxiliaires</t>
  </si>
  <si>
    <t>0,2 dl ×2 donne 0,4 dl en E et 4 cl en F. Les fractions de kg/L sont converties. Les pièces sont arrondies au supérieur.</t>
  </si>
  <si>
    <t>Signale les différences restantes.</t>
  </si>
  <si>
    <t>Résultat des contrôles</t>
  </si>
  <si>
    <t>Calcul hors Excel</t>
  </si>
  <si>
    <t>40 cas poids/portions, petites unités, valeurs invalides, conditionnement, notes, prix et rendements testés. Aucun échec détecté. Validation Excel native à faire.</t>
  </si>
  <si>
    <t>RÈGLES POUR LES FORMULES</t>
  </si>
  <si>
    <t>4. AUDIT APPROFONDI</t>
  </si>
  <si>
    <t>Aucune formule partagée.</t>
  </si>
  <si>
    <t>Sujet</t>
  </si>
  <si>
    <t>Cellules / éléments</t>
  </si>
  <si>
    <t>Constat et conséquence pratique</t>
  </si>
  <si>
    <t>Aucune formule matricielle.</t>
  </si>
  <si>
    <t>Architecture</t>
  </si>
  <si>
    <t>Une fiche de fabrication à deux méthodes, suivie d’outils annexes. P:S et U:AB contiennent des aides à copier.</t>
  </si>
  <si>
    <t>Aucun VBA.</t>
  </si>
  <si>
    <t>Calculs présents</t>
  </si>
  <si>
    <t>Formules individuelles</t>
  </si>
  <si>
    <t>Formules corrigées et stockées individuellement. Cas poids/portions, petites quantités, conversions et capacités testés. Validation native Excel à faire.</t>
  </si>
  <si>
    <t>Aucune liaison externe.</t>
  </si>
  <si>
    <t>Calcul au poids</t>
  </si>
  <si>
    <t>Une cellule = une formule ordinaire.</t>
  </si>
  <si>
    <t>Calcul aux portions</t>
  </si>
  <si>
    <t>Présente les formules avec les fonctions françaises.</t>
  </si>
  <si>
    <t>Choix des cibles</t>
  </si>
  <si>
    <t>Présente chaque formule sur une seule ligne.</t>
  </si>
  <si>
    <t>Alertes harmonisées</t>
  </si>
  <si>
    <t>Utilise des points-virgules entre les arguments.</t>
  </si>
  <si>
    <t>Saisies contrôlées</t>
  </si>
  <si>
    <t>Validations numériques ajoutées. Les formules refusent aussi les cibles négatives, le texte et les portions non entières, même après collage.</t>
  </si>
  <si>
    <t>Le code @ du format Texte reste autorisé.</t>
  </si>
  <si>
    <t>Arrondis corrigés</t>
  </si>
  <si>
    <t>Les masses, volumes et dosages gardent leur précision. Les unités de pièces et de matériel sont arrondies au supérieur pour couvrir le besoin.</t>
  </si>
  <si>
    <t>Vérifie ces exigences dans le fichier XLSX final.</t>
  </si>
  <si>
    <t>Affichage corrigé</t>
  </si>
  <si>
    <t>Suppression du minimum forcé de 1 g/1 cl. Petites quantités et zéros conservés. kg/L : 2 décimales ; g/cl : jusqu’à 3 décimales.</t>
  </si>
  <si>
    <t>Unités nettoyées</t>
  </si>
  <si>
    <t>Espaces ordinaires et insécables, caractères de contrôle et casse sont normalisés avant recherche. Les unités inconnues sont signalées.</t>
  </si>
  <si>
    <t>Conversions complétées</t>
  </si>
  <si>
    <t>Unités D / tableau AG:AJ</t>
  </si>
  <si>
    <t>g, kg, ml, cl, dl, L et fractions de kg/L sont pris en charge. Cuillères et dosages conservent les fractions sans conversion arbitraire en grammes.</t>
  </si>
  <si>
    <t>Recette à compléter</t>
  </si>
  <si>
    <t>Les six ingrédients sans quantité/unité sont conservés et signalés « QTÉ À COMPLÉTER ». Aucune quantité de recette n’a été inventée.</t>
  </si>
  <si>
    <t>Matériel recalculé</t>
  </si>
  <si>
    <t>Les quantités de pièces et de matériel sont arrondies au supérieur. Vérifier la capacité et la disponibilité réelles avant fabrication.</t>
  </si>
  <si>
    <t>Allergènes : libellé corrigé</t>
  </si>
  <si>
    <t>B10:B34 ; C8</t>
  </si>
  <si>
    <t>Le résumé parle de lignes marquées *. Un produit contenant plusieurs allergènes compte pour une ligne. Lire les compositions reste indispensable.</t>
  </si>
  <si>
    <t>Listes corrigées</t>
  </si>
  <si>
    <t>Choix cohérents</t>
  </si>
  <si>
    <t>Les choix BAC GN, Bac plein et Couvercle sont remis dans leurs champs correspondants. Vérifier ces paramètres pour votre fabrication.</t>
  </si>
  <si>
    <t>Barème à compléter</t>
  </si>
  <si>
    <t>Les paliers fictifs 3 ont été retirés. Renseigner les paramètres et la référence d’un barème validé. Aucune température ou durée n’a été inventée.</t>
  </si>
  <si>
    <t>Traces fictives retirées</t>
  </si>
  <si>
    <t>Dates, heures, températures, conformité et opérateur sont vides. Ils doivent provenir des mesures réelles de la prochaine fabrication.</t>
  </si>
  <si>
    <t>Textes corrigés</t>
  </si>
  <si>
    <t>La consigne de cuisson bleue et le texte incohérent ont été remplacés par des consignes liées à la destination, au PMS et à la gestion des écarts.</t>
  </si>
  <si>
    <t>Dates et heures corrigées</t>
  </si>
  <si>
    <t>Conditionnement fiabilisé</t>
  </si>
  <si>
    <t>Capacités nulles/invalides signalées avant division. Affichage sans contenant plein fictif quand la production est inférieure à un contenant.</t>
  </si>
  <si>
    <t>Formule déplacée supprimée</t>
  </si>
  <si>
    <t>La formule de conditionnement sans rapport avec l’évaluation a été retirée. La zone d’appréciation reste disponible pour les observations.</t>
  </si>
  <si>
    <t>Notation et rendements</t>
  </si>
  <si>
    <t>Notes contrôlées entre 0 et 3. Maximum lié aux 8 critères. Prix nuls ou données manquantes traités. Poids net supérieur au brut signalé.</t>
  </si>
  <si>
    <t>Stockage nettoyé</t>
  </si>
  <si>
    <t>Formules classiques</t>
  </si>
  <si>
    <t>Éléments hérités supprimés</t>
  </si>
  <si>
    <t>Noms / lien externe</t>
  </si>
  <si>
    <t>Noms définis inutilisés, références externes de classeur et calcChain.xml supprimés. Les deux liens internet de référence restent disponibles.</t>
  </si>
  <si>
    <t>Protection et impression</t>
  </si>
  <si>
    <t>Sans mot de passe</t>
  </si>
  <si>
    <t>Avant une fabrication</t>
  </si>
  <si>
    <t>Données encore nécessaires</t>
  </si>
  <si>
    <t>Compléter les six ingrédients, le calibre, les paramètres de cuisson et la référence du barème. Renseigner les contrôles réels pendant la fabrication.</t>
  </si>
  <si>
    <t>Corrections appliquées</t>
  </si>
  <si>
    <t>Calculs et structure</t>
  </si>
  <si>
    <t>Alertes, unités, arrondis, listes, outils annexes, traces d’essai et éléments hérités corrigés. Les nouvelles règles sont décrites dans les guides.</t>
  </si>
  <si>
    <t>Limite de vérification</t>
  </si>
  <si>
    <t>Excel 2021</t>
  </si>
  <si>
    <t>40 cas de fonctionnement et limites ont été recalculés sans échec. Aucun lancement d’Excel 2021 disponible. La validation native reste à faire.</t>
  </si>
  <si>
    <t>5 . SOURCES ET PORTÉE DE L’AUDIT</t>
  </si>
  <si>
    <t>GBPH charcuterie</t>
  </si>
  <si>
    <t>Le PDF correspond au GBPH « Charcuterie artisanale », édition novembre 2016. Son domaine doit être distingué de la restauration collective.</t>
  </si>
  <si>
    <t>Consulté le 03/10/2026</t>
  </si>
  <si>
    <t>https://agriculture.gouv.fr/telecharger/57393</t>
  </si>
  <si>
    <t>Référence E44</t>
  </si>
  <si>
    <t>Instruction 2021-753</t>
  </si>
  <si>
    <t>Le Bulletin officiel identifie DGAL/SDSSA/2021-753 comme « Restauration collective ». Le téléchargement direct n’a pas pu être relu pendant l’audit.</t>
  </si>
  <si>
    <t>Notice officielle</t>
  </si>
  <si>
    <t>Consultée le 03/10/2026</t>
  </si>
  <si>
    <t>https://info.agriculture.gouv.fr/boagri/supima/db3e12fe-4906-4fab-8d06-3a3c9eb3015f</t>
  </si>
  <si>
    <t>Texte réglementaire</t>
  </si>
  <si>
    <t>Arrêté 21/12/2009</t>
  </si>
  <si>
    <t>Légifrance, texte consolidé consulté le 03/10/2026. Voir notamment les dispositions applicables à la restauration collective.</t>
  </si>
  <si>
    <t>Lien Légifrance</t>
  </si>
  <si>
    <t>https://www.legifrance.gouv.fr/loda/id/JORFTEXT000021573483/</t>
  </si>
  <si>
    <t>Référence opérationnelle</t>
  </si>
  <si>
    <t>PMS de l’établissement</t>
  </si>
  <si>
    <t>Utiliser les procédures, barèmes et durées de vie validés pour les produits, équipements, charges et destinations réellement concernés.</t>
  </si>
  <si>
    <t>Modification réalisée</t>
  </si>
  <si>
    <t>Formules, unités, validations, traces fictives, outils annexes et structure nettoyés. Audit et guides actualisés. Recette et barème à compléter.</t>
  </si>
  <si>
    <t>Date de l’audit</t>
  </si>
  <si>
    <t>03/10/2026</t>
  </si>
  <si>
    <t>Lecture des cellules, des formules, des validations, des formats et des éléments internes du fichier.</t>
  </si>
  <si>
    <r>
      <t>6. Les deux références principales pour la restauration collective en France sont les arrêtés du 21 décembre 2009 et du 8 octobre 2013.</t>
    </r>
    <r>
      <rPr>
        <sz val="12"/>
        <color theme="1"/>
        <rFont val="Calibri"/>
        <family val="2"/>
        <scheme val="minor"/>
      </rPr>
      <t xml:space="preserve"> </t>
    </r>
  </si>
  <si>
    <t>Vérification effectuée le 3 octobre 2026.</t>
  </si>
  <si>
    <t>Source officielle</t>
  </si>
  <si>
    <t>Champ d’application</t>
  </si>
  <si>
    <t>Partie à consulter</t>
  </si>
  <si>
    <t>Arrêté du 21 décembre 2009</t>
  </si>
  <si>
    <t>Produits d’origine animale et denrées en contenant</t>
  </si>
  <si>
    <r>
      <t>Annexe I</t>
    </r>
    <r>
      <rPr>
        <sz val="12"/>
        <color theme="1"/>
        <rFont val="Calibri"/>
        <family val="2"/>
        <scheme val="minor"/>
      </rPr>
      <t xml:space="preserve"> : températures de conservation ; </t>
    </r>
    <r>
      <rPr>
        <b/>
        <sz val="12"/>
        <color theme="1"/>
        <rFont val="Calibri"/>
        <family val="2"/>
        <scheme val="minor"/>
      </rPr>
      <t>annexe IV</t>
    </r>
    <r>
      <rPr>
        <sz val="12"/>
        <color theme="1"/>
        <rFont val="Calibri"/>
        <family val="2"/>
        <scheme val="minor"/>
      </rPr>
      <t xml:space="preserve"> : restauration collective</t>
    </r>
  </si>
  <si>
    <t>Arrêté du 8 octobre 2013</t>
  </si>
  <si>
    <t>Autres denrées, notamment préparations entièrement végétales</t>
  </si>
  <si>
    <r>
      <t>Annexe I</t>
    </r>
    <r>
      <rPr>
        <sz val="12"/>
        <color theme="1"/>
        <rFont val="Calibri"/>
        <family val="2"/>
        <scheme val="minor"/>
      </rPr>
      <t xml:space="preserve"> : conservation ; </t>
    </r>
    <r>
      <rPr>
        <b/>
        <sz val="12"/>
        <color theme="1"/>
        <rFont val="Calibri"/>
        <family val="2"/>
        <scheme val="minor"/>
      </rPr>
      <t>annexe II</t>
    </r>
    <r>
      <rPr>
        <sz val="12"/>
        <color theme="1"/>
        <rFont val="Calibri"/>
        <family val="2"/>
        <scheme val="minor"/>
      </rPr>
      <t xml:space="preserve"> : restauration collective</t>
    </r>
  </si>
  <si>
    <t>Ces textes couvrent les règles ci-dessous. Légifrance</t>
  </si>
  <si>
    <t>7. Les températures et délais à retenir pour vos fiches techniques :</t>
  </si>
  <si>
    <t>Opération</t>
  </si>
  <si>
    <t>Règle générale</t>
  </si>
  <si>
    <t>Référence</t>
  </si>
  <si>
    <t>Liaison chaude, plats livrés ou servis chauds</t>
  </si>
  <si>
    <t>≥ +63 °C dans la denrée</t>
  </si>
  <si>
    <t>2009, annexe I ; 2013, annexe I</t>
  </si>
  <si>
    <r>
      <t xml:space="preserve">Passage à cœur de </t>
    </r>
    <r>
      <rPr>
        <b/>
        <sz val="12"/>
        <color theme="1"/>
        <rFont val="Calibri"/>
        <family val="2"/>
        <scheme val="minor"/>
      </rPr>
      <t>+63 à +10 °C en 2 heures maximum</t>
    </r>
  </si>
  <si>
    <t>2009, annexe IV §1 ; 2013, annexe II §1</t>
  </si>
  <si>
    <t>Conservation après refroidissement</t>
  </si>
  <si>
    <r>
      <t xml:space="preserve">Enceinte entre </t>
    </r>
    <r>
      <rPr>
        <b/>
        <sz val="12"/>
        <color theme="1"/>
        <rFont val="Calibri"/>
        <family val="2"/>
        <scheme val="minor"/>
      </rPr>
      <t>0 et +3 °C</t>
    </r>
  </si>
  <si>
    <t>Mêmes paragraphes</t>
  </si>
  <si>
    <t>Préparations destinées à être consommées froides</t>
  </si>
  <si>
    <r>
      <t xml:space="preserve">Enceinte entre </t>
    </r>
    <r>
      <rPr>
        <b/>
        <sz val="12"/>
        <color theme="1"/>
        <rFont val="Calibri"/>
        <family val="2"/>
        <scheme val="minor"/>
      </rPr>
      <t>0 et +3 °C</t>
    </r>
    <r>
      <rPr>
        <sz val="12"/>
        <color theme="1"/>
        <rFont val="Calibri"/>
        <family val="2"/>
        <scheme val="minor"/>
      </rPr>
      <t xml:space="preserve"> jusqu’à leur sortie pour consommation</t>
    </r>
  </si>
  <si>
    <t>2009, annexe IV §2 ; 2013, annexe II §2</t>
  </si>
  <si>
    <t>Sortie du froid avant consommation</t>
  </si>
  <si>
    <r>
      <t>2 heures maximum</t>
    </r>
    <r>
      <rPr>
        <sz val="12"/>
        <color theme="1"/>
        <rFont val="Calibri"/>
        <family val="2"/>
        <scheme val="minor"/>
      </rPr>
      <t xml:space="preserve">, produit maintenu </t>
    </r>
    <r>
      <rPr>
        <b/>
        <sz val="12"/>
        <color theme="1"/>
        <rFont val="Calibri"/>
        <family val="2"/>
        <scheme val="minor"/>
      </rPr>
      <t>≤ +10 °C</t>
    </r>
    <r>
      <rPr>
        <sz val="12"/>
        <color theme="1"/>
        <rFont val="Calibri"/>
        <family val="2"/>
        <scheme val="minor"/>
      </rPr>
      <t>, au plus près de la consommation</t>
    </r>
  </si>
  <si>
    <r>
      <t xml:space="preserve">Passage de </t>
    </r>
    <r>
      <rPr>
        <b/>
        <sz val="12"/>
        <color theme="1"/>
        <rFont val="Calibri"/>
        <family val="2"/>
        <scheme val="minor"/>
      </rPr>
      <t>+10 à au moins +63 °C en 1 heure maximum</t>
    </r>
    <r>
      <rPr>
        <sz val="12"/>
        <color theme="1"/>
        <rFont val="Calibri"/>
        <family val="2"/>
        <scheme val="minor"/>
      </rPr>
      <t xml:space="preserve"> ; consommation le jour de la première remise en température</t>
    </r>
  </si>
  <si>
    <t>2009, annexe IV §3 ; 2013, annexe II §3</t>
  </si>
  <si>
    <t>Plats témoins</t>
  </si>
  <si>
    <r>
      <t>0 à +3 °C</t>
    </r>
    <r>
      <rPr>
        <sz val="12"/>
        <color theme="1"/>
        <rFont val="Calibri"/>
        <family val="2"/>
        <scheme val="minor"/>
      </rPr>
      <t xml:space="preserve">, pendant </t>
    </r>
    <r>
      <rPr>
        <b/>
        <sz val="12"/>
        <color theme="1"/>
        <rFont val="Calibri"/>
        <family val="2"/>
        <scheme val="minor"/>
      </rPr>
      <t>au moins 5 jours</t>
    </r>
    <r>
      <rPr>
        <sz val="12"/>
        <color theme="1"/>
        <rFont val="Calibri"/>
        <family val="2"/>
        <scheme val="minor"/>
      </rPr>
      <t xml:space="preserve"> après présentation au consommateur</t>
    </r>
  </si>
  <si>
    <t>2009, annexe IV §5</t>
  </si>
  <si>
    <t>Certaines adaptations sont expressément prévues pour le refroidissement, la présentation froide et la remise en température, avec une analyse des dangers</t>
  </si>
  <si>
    <t>validée démontrant la sécurité du procédé. Une simple consigne inscrite dans le PMS ne constitue pas cette preuve. Légifrance</t>
  </si>
  <si>
    <t>8. Pour les matières premières, les températures maximales varient selon la catégorie :</t>
  </si>
  <si>
    <t>Denrée réfrigérée</t>
  </si>
  <si>
    <t>Maximum en restauration collective</t>
  </si>
  <si>
    <t>Viande hachée</t>
  </si>
  <si>
    <t>+2 °C</t>
  </si>
  <si>
    <t>Abats d’ongulés</t>
  </si>
  <si>
    <t>+3 °C</t>
  </si>
  <si>
    <t>Préparations de viandes, volailles, morceaux de découpe</t>
  </si>
  <si>
    <t>+4 °C</t>
  </si>
  <si>
    <t>Carcasses entières et pièces de gros d’ongulés</t>
  </si>
  <si>
    <t>+7 °C</t>
  </si>
  <si>
    <t>Produits de la pêche frais</t>
  </si>
  <si>
    <r>
      <t>+2 °C</t>
    </r>
    <r>
      <rPr>
        <sz val="12"/>
        <color rgb="FFC00000"/>
        <rFont val="Calibri"/>
        <family val="2"/>
        <scheme val="minor"/>
      </rPr>
      <t xml:space="preserve"> ; glace fondante </t>
    </r>
    <r>
      <rPr>
        <b/>
        <sz val="12"/>
        <color rgb="FFC00000"/>
        <rFont val="Calibri"/>
        <family val="2"/>
        <scheme val="minor"/>
      </rPr>
      <t>0 à +2 °C</t>
    </r>
    <r>
      <rPr>
        <sz val="12"/>
        <color rgb="FFC00000"/>
        <rFont val="Calibri"/>
        <family val="2"/>
        <scheme val="minor"/>
      </rPr>
      <t xml:space="preserve"> pour les catégories précisées</t>
    </r>
  </si>
  <si>
    <t>Préparations culinaires élaborées à l’avance</t>
  </si>
  <si>
    <t>Autres denrées très périssables / périssables</t>
  </si>
  <si>
    <t>+4 °C / +8 °C</t>
  </si>
  <si>
    <t>Source : annexe I du 21 décembre 2009. Pour les produits préemballés, vérifier également les conditions fixées par le conditionneur dans les limites réglementaires. Légifrance</t>
  </si>
  <si>
    <t>9. Sources complémentaires :</t>
  </si>
  <si>
    <t>Règlement CE n°852/2004 : cadre général d’hygiène et maintien de la chaîne du froid. EUR-Lex</t>
  </si>
  <si>
    <r>
      <t xml:space="preserve">Règlement CE n°853/2004 — version consolidée du 7 mai 2026 : exigences spécifiques aux denrées animales, notamment </t>
    </r>
    <r>
      <rPr>
        <b/>
        <sz val="12"/>
        <color theme="1"/>
        <rFont val="Calibri"/>
        <family val="2"/>
        <scheme val="minor"/>
      </rPr>
      <t>annexe III</t>
    </r>
    <r>
      <rPr>
        <sz val="12"/>
        <color theme="1"/>
        <rFont val="Calibri"/>
        <family val="2"/>
        <scheme val="minor"/>
      </rPr>
      <t>, selon l’activité. eur-lex.europa.eu</t>
    </r>
  </si>
  <si>
    <r>
      <t xml:space="preserve">Décret n°64-949 du 9 septembre 1964 : produits </t>
    </r>
    <r>
      <rPr>
        <b/>
        <sz val="12"/>
        <color theme="1"/>
        <rFont val="Calibri"/>
        <family val="2"/>
        <scheme val="minor"/>
      </rPr>
      <t>surgelés à −18 °C ou moins</t>
    </r>
    <r>
      <rPr>
        <sz val="12"/>
        <color theme="1"/>
        <rFont val="Calibri"/>
        <family val="2"/>
        <scheme val="minor"/>
      </rPr>
      <t>. Éviter d’assimiler toutes les catégories « congelées » aux produits « surgelés ». Légifrance</t>
    </r>
  </si>
  <si>
    <r>
      <t>Pour votre document sous vide :</t>
    </r>
    <r>
      <rPr>
        <sz val="12"/>
        <color theme="1"/>
        <rFont val="Calibri"/>
        <family val="2"/>
        <scheme val="minor"/>
      </rPr>
      <t xml:space="preserve"> distinguez le </t>
    </r>
    <r>
      <rPr>
        <b/>
        <sz val="12"/>
        <color theme="1"/>
        <rFont val="Calibri"/>
        <family val="2"/>
        <scheme val="minor"/>
      </rPr>
      <t>barème de cuisson</t>
    </r>
    <r>
      <rPr>
        <sz val="12"/>
        <color theme="1"/>
        <rFont val="Calibri"/>
        <family val="2"/>
        <scheme val="minor"/>
      </rPr>
      <t xml:space="preserve">, la </t>
    </r>
    <r>
      <rPr>
        <b/>
        <sz val="12"/>
        <color theme="1"/>
        <rFont val="Calibri"/>
        <family val="2"/>
        <scheme val="minor"/>
      </rPr>
      <t>remise en température</t>
    </r>
    <r>
      <rPr>
        <sz val="12"/>
        <color theme="1"/>
        <rFont val="Calibri"/>
        <family val="2"/>
        <scheme val="minor"/>
      </rPr>
      <t xml:space="preserve"> et le </t>
    </r>
    <r>
      <rPr>
        <b/>
        <sz val="12"/>
        <color theme="1"/>
        <rFont val="Calibri"/>
        <family val="2"/>
        <scheme val="minor"/>
      </rPr>
      <t>maintien chaud</t>
    </r>
    <r>
      <rPr>
        <sz val="12"/>
        <color theme="1"/>
        <rFont val="Calibri"/>
        <family val="2"/>
        <scheme val="minor"/>
      </rPr>
      <t xml:space="preserve">. Le seuil de </t>
    </r>
    <r>
      <rPr>
        <b/>
        <sz val="12"/>
        <color theme="1"/>
        <rFont val="Calibri"/>
        <family val="2"/>
        <scheme val="minor"/>
      </rPr>
      <t>63 °C</t>
    </r>
    <r>
      <rPr>
        <sz val="12"/>
        <color theme="1"/>
        <rFont val="Calibri"/>
        <family val="2"/>
        <scheme val="minor"/>
      </rPr>
      <t xml:space="preserve"> ne constitue pas, à lui seul, un barème de cuisson sous vide.</t>
    </r>
  </si>
  <si>
    <t>10. Pour votre activité, commencez par le vade-mecum DGAL « Restauration collective »,</t>
  </si>
  <si>
    <t xml:space="preserve"> puis utilisez des références techniques pour construire et vérifier chaque barème. Voici les sources à consulter, dans cet ordre.</t>
  </si>
  <si>
    <t>Où chercher</t>
  </si>
  <si>
    <t>Ce qu’elle apporte</t>
  </si>
  <si>
    <t>DGAL — Restauration collective, version septembre 2026</t>
  </si>
  <si>
    <t>Télécharger le document officiel, page 46, rubriques « cuisson sous vide » et « cuisson basse température »</t>
  </si>
  <si>
    <t>Les éléments attendus au contrôle : procédure écrite, barèmes validés, surveillance des températures et durées, enregistrements, validation de la durée de vie.</t>
  </si>
  <si>
    <t>Guides de bonnes pratiques d’hygiène validés</t>
  </si>
  <si>
    <t>Liste officielle du ministère</t>
  </si>
  <si>
    <t>Des méthodes professionnelles, à utiliser dans leur champ d’application. Le guide Charcuterie artisanale, §5.5 et §5.8, traite de la cuisson et du conditionnement sous vide.</t>
  </si>
  <si>
    <t>CTCPA — expertise des traitements thermiques</t>
  </si>
  <si>
    <t>Mise au point et validation des barèmes</t>
  </si>
  <si>
    <t>Un accompagnement technique pour déterminer les traitements, mesurer la pénétration de chaleur et vérifier le procédé dans le matériel utilisé.</t>
  </si>
  <si>
    <t>Douglas Baldwin — référence technique</t>
  </si>
  <si>
    <t>Guide en ligne : tableaux 2.2, 3.1, 4.1 et 5.1</t>
  </si>
  <si>
    <t>Temps de chauffe et de pasteurisation selon l’épaisseur, le produit et la température, avec les hypothèses de calcul.</t>
  </si>
  <si>
    <t>Ces sources ont des rôles différents : le vade-mecum décrit les attentes de l’inspection, les guides proposent des pratiques sectorielles, et les références techniques servent à étayer le procédé. agriculture.gouv.fr</t>
  </si>
  <si>
    <t>Point essentiel pour Baldwin : le tableau 2.2 concerne la montée en température ; les tableaux 3.1, 4.1 et 5.1 concernent la pasteurisation. Leur lecture exige de respecter les conditions indiquées. Son guide précise que les tableaux ne s’appliquent pas directement au four vapeur. Ce sont des références techniques, pas une validation réglementaire de votre recette. douglasbaldwin.com</t>
  </si>
  <si>
    <r>
      <t>11. Pour une fiche exploitable dans votre PMS, demandez ou conservez un dossier de justification du barème</t>
    </r>
    <r>
      <rPr>
        <sz val="16"/>
        <color theme="0"/>
        <rFont val="Calibri"/>
        <family val="2"/>
        <scheme val="minor"/>
      </rPr>
      <t xml:space="preserve"> précisant :</t>
    </r>
  </si>
  <si>
    <t>le produit, la recette, l’épaisseur maximale et la température initiale ;</t>
  </si>
  <si>
    <t>le matériel, le conditionnement et la charge ;</t>
  </si>
  <si>
    <t>la température à cœur et le temps de maintien, ou la valeur pasteurisatrice recherchée ;</t>
  </si>
  <si>
    <t>les mesures réalisées pendant les essais ;</t>
  </si>
  <si>
    <t>la destination : service immédiat ou refroidissement, stockage et DLC ;</t>
  </si>
  <si>
    <t>la référence du document, sa version et les preuves de validation.</t>
  </si>
  <si>
    <t>C’est cette concordance entre référence technique, procédé réel et contrôles enregistrés qu’il faut démontrer. Une température finale de 63 °C, une recette publiée ou un programme constructeur ne suffisent pas isolément. agriculture.gouv.fr</t>
  </si>
  <si>
    <t>◄ largeurs de colonnes</t>
  </si>
  <si>
    <t>CUISSON BASSE TEMPÉRATURE — MODÈLE UNIQUE 2 MÉTHODES</t>
  </si>
  <si>
    <t>NOM DE LA RECETTE</t>
  </si>
  <si>
    <t>PORC</t>
  </si>
  <si>
    <t>⓿❶❷❸❹❺❻❼❽❾❿⓫⓬⓭⓮⓯⓰⓱⓲⓳⓴ ►◄ ▲ ▼</t>
  </si>
  <si>
    <t>Fin du document cellule &gt;</t>
  </si>
  <si>
    <t>⓪①②③④⑤⑥⑦⑧⑨⑩⑪⑫⑬⑭⑮⑯⑰⑱⑲⑳</t>
  </si>
  <si>
    <t xml:space="preserve">MÉTHODE 1 — SOUS VIDE      MÉTHODE 2 — FOUR </t>
  </si>
  <si>
    <t>◄ colonnes masquées</t>
  </si>
  <si>
    <t xml:space="preserve">Pour l'identification vous avez le choix </t>
  </si>
  <si>
    <t>► Identité.   2 lignes fusionnées en Français</t>
  </si>
  <si>
    <t>Au choix &gt; soit service au Poids &gt; soit service au nombre de Portions</t>
  </si>
  <si>
    <t>Si vous masquez des colonnes cliquez sur F9 pour la mise à jour</t>
  </si>
  <si>
    <t>FAMILLE--Identité</t>
  </si>
  <si>
    <t>COEFFICIENT POIDS &gt;</t>
  </si>
  <si>
    <t>❸ NB de PORTIONS Auteur ►</t>
  </si>
  <si>
    <t>❹ NB de PORTIONS à produire ►</t>
  </si>
  <si>
    <t>COEFFICIENT PORTIONS &gt;</t>
  </si>
  <si>
    <t>2. MODE D’EMPLOI EXPRESS</t>
  </si>
  <si>
    <t>Auteur  ►</t>
  </si>
  <si>
    <t>VOUS</t>
  </si>
  <si>
    <t>1. Nommer</t>
  </si>
  <si>
    <t>Nom de la recette et famille. Produit principal en B11.</t>
  </si>
  <si>
    <t>Marquez les Allergènes avec *</t>
  </si>
  <si>
    <t xml:space="preserve">? = Rechercher - Vérifier    |  Exemple &gt;    Margarine ? &gt; soja* | fonds = céléri * gluten*  |   Vin = sulfites*  </t>
  </si>
  <si>
    <t xml:space="preserve">► Identité.   1 ligne en  FR-EN-ES. </t>
  </si>
  <si>
    <t>2. Compléter la base</t>
  </si>
  <si>
    <t>Produits, quantités, unités et nombre de portions auteur. Aucun ingrédient nécessaire ne doit manquer.</t>
  </si>
  <si>
    <t>INGRÉDIENT</t>
  </si>
  <si>
    <t>QTÉ BASE</t>
  </si>
  <si>
    <t>UNITÉ à coller</t>
  </si>
  <si>
    <t>QTÉ CALCULÉE</t>
  </si>
  <si>
    <t>▼ PHASE et/ou DÉTAIL / PROGRESSION</t>
  </si>
  <si>
    <t>MÉTHODE 1 — SOUS VIDE</t>
  </si>
  <si>
    <t>Listes déroulantes ▼ fond marron</t>
  </si>
  <si>
    <t>MÉTHODE 2 — FOUR / GN-GRILLE</t>
  </si>
  <si>
    <t>TRAÇABILITÉ / CONTRÔLE</t>
  </si>
  <si>
    <t>FAMILLE.Identité</t>
  </si>
  <si>
    <t>FAMILY Identity</t>
  </si>
  <si>
    <t>FAMILIA Identidad</t>
  </si>
  <si>
    <t>3. Choisir la demande</t>
  </si>
  <si>
    <t>Poids : E7 rempli, L7 vide. Portions : L7 rempli, E7 vide. J7 reste la base auteur. Effacer avec Suppr.</t>
  </si>
  <si>
    <t>INGRÉDIENT de base</t>
  </si>
  <si>
    <t>kg</t>
  </si>
  <si>
    <t>◄ Préparation / précuisson
Texture / finition / coloration</t>
  </si>
  <si>
    <t>Support de cuisson</t>
  </si>
  <si>
    <t>BAC GN</t>
  </si>
  <si>
    <t>Date fabrication / lot matière</t>
  </si>
  <si>
    <t>4. Vérifier les quantités</t>
  </si>
  <si>
    <t>H6/N6 ; E10:F34</t>
  </si>
  <si>
    <t>Contrôler coefficient, produit principal, assaisonnements, petites quantités, unités et capacité du matériel.</t>
  </si>
  <si>
    <t>Épaisseur maximale dans le sac (mm)</t>
  </si>
  <si>
    <t>Format GN compatible four</t>
  </si>
  <si>
    <t>GN 2/1</t>
  </si>
  <si>
    <t>Début cuisson : date + heure</t>
  </si>
  <si>
    <t>5. Vérifier les allergènes</t>
  </si>
  <si>
    <t>Lire les compositions. * = confirmé, ? = à vérifier. Le compteur ne garantit pas une liste complète des allergènes.</t>
  </si>
  <si>
    <t>Type / référence / lot du sac</t>
  </si>
  <si>
    <t>Profondeur du bac GN (mm)</t>
  </si>
  <si>
    <t>T° enceinte / bain mesurée (°C)</t>
  </si>
  <si>
    <t>6. Écrire et régler</t>
  </si>
  <si>
    <t>G:H ; J OU L</t>
  </si>
  <si>
    <t>Décrire la progression. Renseigner la méthode choisie, sa charge et tous les paramètres du barème validé.</t>
  </si>
  <si>
    <t>Propriétés du sac : voir fiche fabricant</t>
  </si>
  <si>
    <t>Thermo-rétractable</t>
  </si>
  <si>
    <t>Support : plein / perforé / grille</t>
  </si>
  <si>
    <t>Bac perforé</t>
  </si>
  <si>
    <t>T° cœur finale mesurée (°C)</t>
  </si>
  <si>
    <t>7. Tracer et décider</t>
  </si>
  <si>
    <t>N10:N23 ; M38</t>
  </si>
  <si>
    <t>Lot, opérateur, heures et mesures réelles. Comparer aux critères PMS. Tracer toute non-conformité et la décision du responsable.</t>
  </si>
  <si>
    <t>Dimensions du sac (cm ou mm)</t>
  </si>
  <si>
    <t>Couvercle / protection compatible</t>
  </si>
  <si>
    <t>Autre compatible four</t>
  </si>
  <si>
    <t>Position de la sonde</t>
  </si>
  <si>
    <t>Centre pièce épaisse</t>
  </si>
  <si>
    <t>à coller colonne D</t>
  </si>
  <si>
    <t>Cellules &gt; formats personnalisés</t>
  </si>
  <si>
    <t>Format stocké dans le fichier</t>
  </si>
  <si>
    <t>Code pour Excel français</t>
  </si>
  <si>
    <t>8. Finir et faire le bilan</t>
  </si>
  <si>
    <t>Destination / B40:N40</t>
  </si>
  <si>
    <t>Servir ou refroidir selon la procédure validée, renseigner stockage/DLC, puis noter qualité et améliorations.</t>
  </si>
  <si>
    <t>Niveau de vide (%)</t>
  </si>
  <si>
    <t>Nombre de bacs / grilles</t>
  </si>
  <si>
    <t>Pièce / bac / niveau contrôlé</t>
  </si>
  <si>
    <t>Sac témoin 01 ; médaillon 30 mm ; kit étanche</t>
  </si>
  <si>
    <t>Bouteille(s)</t>
  </si>
  <si>
    <t>J12</t>
  </si>
  <si>
    <t>0.0" mm"</t>
  </si>
  <si>
    <t>0,0" mm"</t>
  </si>
  <si>
    <t>Avant utilisation</t>
  </si>
  <si>
    <t>Points à compléter</t>
  </si>
  <si>
    <t>Recette complète, cible unique positive, barème validé et paramètres adaptés. Les cellules de contrôle doivent être remplies avec les mesures réelles.</t>
  </si>
  <si>
    <t>Nombre de pièces par sac</t>
  </si>
  <si>
    <t>Niveaux occupés / espacement (mm)</t>
  </si>
  <si>
    <t>Conforme au barème ?</t>
  </si>
  <si>
    <t>À contrôler</t>
  </si>
  <si>
    <t>Bte(s) 3/1</t>
  </si>
  <si>
    <t>N13:N14 ; J19 ; N22:N23 ; J24:J26 ; N29 ; G57</t>
  </si>
  <si>
    <t>0.0</t>
  </si>
  <si>
    <t>0,0</t>
  </si>
  <si>
    <t>Message ou résultat vide</t>
  </si>
  <si>
    <t>Premier réflexe</t>
  </si>
  <si>
    <t>Lire I8, puis E/F. Compléter la cible, la base, la quantité ou l’unité indiquée.</t>
  </si>
  <si>
    <t>Produit fragile / liquide ?</t>
  </si>
  <si>
    <t>Fragile et liquide</t>
  </si>
  <si>
    <t>Charge : kg / bac et pièces / niveau</t>
  </si>
  <si>
    <t>Bte(s) 4/4</t>
  </si>
  <si>
    <t>J16 ; L20</t>
  </si>
  <si>
    <t>0" %"</t>
  </si>
  <si>
    <t>T° produit avant ensachage (°C)</t>
  </si>
  <si>
    <t>Ventilation : réglage du four</t>
  </si>
  <si>
    <t>Forte</t>
  </si>
  <si>
    <t>Fin cuisson : date + heure</t>
  </si>
  <si>
    <t>◄ Veiller à toujours renseigner une date. »</t>
  </si>
  <si>
    <t>Bte(s) 5/1</t>
  </si>
  <si>
    <t>J27:J28</t>
  </si>
  <si>
    <t>0.0" min"</t>
  </si>
  <si>
    <t>0,0" min"</t>
  </si>
  <si>
    <t>3. MÉTHODE 1 — SOUS VIDE — AIDE À LA SAISIE</t>
  </si>
  <si>
    <t>Ajouts au sac : nature / quantité / T°</t>
  </si>
  <si>
    <t>Humidité : réglage du four (%)</t>
  </si>
  <si>
    <t>Début refroidissement : date + heure</t>
  </si>
  <si>
    <t>▼</t>
  </si>
  <si>
    <t>Cuil(s).Thé</t>
  </si>
  <si>
    <t>H61</t>
  </si>
  <si>
    <t>0.00" Kg"</t>
  </si>
  <si>
    <t>0,00" Kg"</t>
  </si>
  <si>
    <t>Rubrique</t>
  </si>
  <si>
    <t>Cellules</t>
  </si>
  <si>
    <t>Mode d’emploi / vérification</t>
  </si>
  <si>
    <t>Soudure : type / programme</t>
  </si>
  <si>
    <t>Double + coupure</t>
  </si>
  <si>
    <t>PRÉCHAUFFAGE : °C / durée</t>
  </si>
  <si>
    <t>Fin refroidissement : date + heure</t>
  </si>
  <si>
    <t xml:space="preserve"> | </t>
  </si>
  <si>
    <t>Gousse(s)</t>
  </si>
  <si>
    <t>G64</t>
  </si>
  <si>
    <t>0" g"</t>
  </si>
  <si>
    <t>1. Préparation</t>
  </si>
  <si>
    <t>J11</t>
  </si>
  <si>
    <t>Noter parage, assaisonnement, précuisson éventuelle, texture recherchée et finition / coloration. Cette cellule devient une vraie case de saisie. Une coloration de surface ne démontre pas la sécurité à cœur.</t>
  </si>
  <si>
    <t>Contrôle de la soudure / étanchéité</t>
  </si>
  <si>
    <t>PALIER 1 : °C / cible cœur / durée</t>
  </si>
  <si>
    <t>T° cœur fin refroidissement (°C)</t>
  </si>
  <si>
    <t>Goutte(s)</t>
  </si>
  <si>
    <t>G65</t>
  </si>
  <si>
    <t>0.000" Kg"</t>
  </si>
  <si>
    <t>0,000" Kg"</t>
  </si>
  <si>
    <t>2. Géométrie</t>
  </si>
  <si>
    <t>J12 ; J17</t>
  </si>
  <si>
    <t>Mesurer l’épaisseur maximale de l’ensemble réellement ensaché. Noter pièces par sac et disposition prévue. Plusieurs pièces superposées changent la géométrie et peuvent invalider le temps prévu.</t>
  </si>
  <si>
    <t>Sacs immergés / eau circulante</t>
  </si>
  <si>
    <t>Immergés et espacés</t>
  </si>
  <si>
    <t>PALIER 2 : °C / cible cœur / durée</t>
  </si>
  <si>
    <t>T° stockage mesurée (°C)</t>
  </si>
  <si>
    <t>Grain(s)</t>
  </si>
  <si>
    <t>G97</t>
  </si>
  <si>
    <t>"/ "0</t>
  </si>
  <si>
    <t>3. Référence du sac</t>
  </si>
  <si>
    <t>J13 ; J33</t>
  </si>
  <si>
    <t>Identifier type, fabricant, référence et lot. Vérifier l’aptitude au contact alimentaire et à la cuisson, avec limites de température ET durée indiquées pour cette référence. Un sac de conservation seul ne suffit pas.</t>
  </si>
  <si>
    <t>T° produit au départ cuisson (°C)</t>
  </si>
  <si>
    <t>PALIER 3 : °C / cible cœur / durée</t>
  </si>
  <si>
    <t>Date de service prévue (exemple)</t>
  </si>
  <si>
    <t>Oeuf(s)</t>
  </si>
  <si>
    <t>G101</t>
  </si>
  <si>
    <t>h"h"mm</t>
  </si>
  <si>
    <t>4. Propriétés</t>
  </si>
  <si>
    <t>J14</t>
  </si>
  <si>
    <t>Haute barrière, thermo-rétractable et renforcé décrivent des propriétés qui peuvent se combiner. Elles ne prouvent pas à elles seules l’aptitude au cycle de cuisson prévu. Choisir Plusieurs propriétés et préciser la fiche en J13/J33.</t>
  </si>
  <si>
    <t>T° cible à cœur (°C)</t>
  </si>
  <si>
    <t>Four : marque / modèle / repère</t>
  </si>
  <si>
    <t>Sonde : identifiant / vérification</t>
  </si>
  <si>
    <t>Blanc(s) d'œuf(s)</t>
  </si>
  <si>
    <t>G102:G106 ; G109:G112 ; G117:G126 ; G129</t>
  </si>
  <si>
    <t>[h]"H"mm</t>
  </si>
  <si>
    <t>5. Dimensions</t>
  </si>
  <si>
    <t>Indiquer largeur × longueur et unité : cm ou mm. Prévoir la place nécessaire pour souder selon la notice. La valeur actuelle 12x16 ne précise pas son unité ; compléter avant utilisation.</t>
  </si>
  <si>
    <t>T° bain : consigne (°C)</t>
  </si>
  <si>
    <t>Mode du four</t>
  </si>
  <si>
    <t>Programme automatique</t>
  </si>
  <si>
    <t>Nettoyage / désinfection sonde</t>
  </si>
  <si>
    <t>Fait</t>
  </si>
  <si>
    <t>▲</t>
  </si>
  <si>
    <t>Jaune(s) d'œuf(s)</t>
  </si>
  <si>
    <t>H102:H105 ; G113:G114 ; G127:G128</t>
  </si>
  <si>
    <t>0"°C"</t>
  </si>
  <si>
    <t>6. Réglage du vide</t>
  </si>
  <si>
    <t>J16 ; J32</t>
  </si>
  <si>
    <t>J16 est un pourcentage : saisir 50 % et non 50 ; la valeur enregistrée 0,5 s’affiche 50 %. Ce n’est pas une recommandation de vide. Si la machine utilise temps / mbar / programme, laisser J16 vide et détailler le réglage en J32.</t>
  </si>
  <si>
    <t>Montée à cœur : durée (min)</t>
  </si>
  <si>
    <t>Épaisseur / calibre du produit (mm)</t>
  </si>
  <si>
    <t>Cœur cible atteint : date + heure</t>
  </si>
  <si>
    <t>Pincée(s)</t>
  </si>
  <si>
    <t>G131:G133 ; G136 ; G138:G139</t>
  </si>
  <si>
    <t>#,##0.00\ "€"</t>
  </si>
  <si>
    <t># ##0,00\ "€"</t>
  </si>
  <si>
    <t>7. Fragile / liquide</t>
  </si>
  <si>
    <t>J18 ; J32</t>
  </si>
  <si>
    <t>Adapter le programme au produit et à la notice. Les liquides peuvent bouillir sous vide même à froid. Utiliser un procédé / programme compatible et le contrôle des liquides si l’appareil le prévoit ; surveiller débordement et déformation.</t>
  </si>
  <si>
    <t>Maintien à la cible : durée (min)</t>
  </si>
  <si>
    <t>T° initiale du produit (°C)</t>
  </si>
  <si>
    <t>Maintien réel à cœur (min)</t>
  </si>
  <si>
    <t>Zeste(s)</t>
  </si>
  <si>
    <t>G134 ; G137</t>
  </si>
  <si>
    <t>0.0" %"</t>
  </si>
  <si>
    <t>0,0" %"</t>
  </si>
  <si>
    <t>8. Avant ensachage</t>
  </si>
  <si>
    <t>J19 ; J20</t>
  </si>
  <si>
    <t>Mesurer la température du produit. Refroidir les préparations / précuissons et ajouts avant conditionnement lorsque le procédé l’exige. Réduire l’attente hors froid selon le PMS ; suivre les indications de la machine.</t>
  </si>
  <si>
    <t>Barème validé dans le PMS ?</t>
  </si>
  <si>
    <t>À vérifier</t>
  </si>
  <si>
    <t>Barème validé : référence / version</t>
  </si>
  <si>
    <t>T° cœur début refroidissement (°C)</t>
  </si>
  <si>
    <t>G141:G143 ; G146:G147</t>
  </si>
  <si>
    <t>0.00"Kg"</t>
  </si>
  <si>
    <t>0,00"Kg"</t>
  </si>
  <si>
    <t>9. Ajouts au sac</t>
  </si>
  <si>
    <t>J20</t>
  </si>
  <si>
    <t>Indiquer ingrédients, quantités et températures : sauce, matière grasse, garniture, marinade. Adapter le barème à la composition, à la préparation et à la géométrie réelle. Tracer les allergènes avec la recette.</t>
  </si>
  <si>
    <t>Destination après cuisson</t>
  </si>
  <si>
    <t>Service immédiat</t>
  </si>
  <si>
    <t>Cible à cœur (°C) / maintien (min)</t>
  </si>
  <si>
    <t>Refroidissement : conformité PMS</t>
  </si>
  <si>
    <t>G144</t>
  </si>
  <si>
    <t>0.0%</t>
  </si>
  <si>
    <t>0,0%</t>
  </si>
  <si>
    <t>10. Soudure</t>
  </si>
  <si>
    <t>J21 ; J32</t>
  </si>
  <si>
    <t>Noter type de soudure et programme / réglage machine. Simple, double ou bi-active : suivre la compatibilité machine/sac. Ne pas supposer qu’une double soudure compense un bord souillé ou un réglage inadapté.</t>
  </si>
  <si>
    <t>Barème : référence / version</t>
  </si>
  <si>
    <t>Déclenchement du maintien</t>
  </si>
  <si>
    <t>Selon barème validé</t>
  </si>
  <si>
    <t>Courbe / enregistrement / fiche lot</t>
  </si>
  <si>
    <t>G145</t>
  </si>
  <si>
    <t>0"%"</t>
  </si>
  <si>
    <t>11. Étanchéité</t>
  </si>
  <si>
    <t>J22</t>
  </si>
  <si>
    <t>Contrôler une soudure continue, sans pli ni souillure ; absence de perforation, fuite ou entrée d’eau. Identifier et traiter les sacs non conformes selon PMS ; tracer l’action en N32 et la décision en N33.</t>
  </si>
  <si>
    <t>Machine sous vide / programme</t>
  </si>
  <si>
    <t>Pilotage de la cuisson</t>
  </si>
  <si>
    <t>Delta T + sonde</t>
  </si>
  <si>
    <t>Écart / action corrective réalisée</t>
  </si>
  <si>
    <t>J11 ; J13:J15 ; J18 ; J20:J23 ; J29:J34 ; L12 ; L17:L18 ; L21:L25 ; L29:L30 ; L35</t>
  </si>
  <si>
    <t>@</t>
  </si>
  <si>
    <t>@ — Texte (format intégré)</t>
  </si>
  <si>
    <t>12. Chargement du bain</t>
  </si>
  <si>
    <t>J23 ; J34</t>
  </si>
  <si>
    <t>Respecter la notice : sacs immergés, espacés, circulation d’eau non bloquée et charge compatible. Un rack adapté peut maintenir les sacs séparés ; une seule couche horizontale n’est pas la seule disposition possible. Vérifier le niveau d’eau.</t>
  </si>
  <si>
    <t>Sac : limites °C / durée fabricant</t>
  </si>
  <si>
    <t>Delta T (°C), si utilisé</t>
  </si>
  <si>
    <t>Décision sur le lot</t>
  </si>
  <si>
    <t>Décision en attente</t>
  </si>
  <si>
    <t>N11 ; N16 ; N18 ; N25 ; N31:N32 ; N34:N35 ; AB15:AD33 (ce tableau)</t>
  </si>
  <si>
    <t>13. Températures distinctes</t>
  </si>
  <si>
    <t>J19 ; J24:J26 ; N13</t>
  </si>
  <si>
    <t>J19 : avant ensachage ; J24 : au départ de la cuisson ; J25 : cible à cœur ; J26 : consigne du bain. Mesurer la température réelle du bain en N13, notamment après chargement. Bain et cœur ne sont pas interchangeables.</t>
  </si>
  <si>
    <t>Bain : appareil / volume / charge</t>
  </si>
  <si>
    <t>Liaison froide</t>
  </si>
  <si>
    <t>Responsable : visa / date</t>
  </si>
  <si>
    <t>14. Montée à cœur</t>
  </si>
  <si>
    <t>J27 ; N12 ; N27</t>
  </si>
  <si>
    <t>Noter la durée de montée jusqu’au critère défini par le barème. Le départ du chronométrage doit correspondre à celui du procédé validé. Identifier l’heure de début et celle où la cible est atteinte.</t>
  </si>
  <si>
    <t>Ensachage : date + heure</t>
  </si>
  <si>
    <t>Finition / remise en T° : référence</t>
  </si>
  <si>
    <t>Service / remise en T° : suivi</t>
  </si>
  <si>
    <t>15. Maintien à cœur</t>
  </si>
  <si>
    <t>J28 ; N27:N28</t>
  </si>
  <si>
    <t>Si un maintien à la cible est requis, le compter après atteinte du critère à cœur prévu. Ne pas le confondre avec le temps total dans le bain ni avec le maintien chaud après cuisson. Suivre le barème s’il utilise un calcul de valeur pasteurisatrice.</t>
  </si>
  <si>
    <t>g</t>
  </si>
  <si>
    <t>quart(s)Kg</t>
  </si>
  <si>
    <t>Tiers(s)Kg</t>
  </si>
  <si>
    <t>demi(s)Kg</t>
  </si>
  <si>
    <t>L</t>
  </si>
  <si>
    <t>dl</t>
  </si>
  <si>
    <t>cl</t>
  </si>
  <si>
    <t>ml</t>
  </si>
  <si>
    <t>demi/L</t>
  </si>
  <si>
    <t>quart/L</t>
  </si>
  <si>
    <t>cuil(s).Café</t>
  </si>
  <si>
    <t>cuil.Soupe</t>
  </si>
  <si>
    <t>◄ à Copier / Coller colonne D</t>
  </si>
  <si>
    <t>16. Barème / preuve</t>
  </si>
  <si>
    <t>J29 ; J31</t>
  </si>
  <si>
    <t>Renseigner référence et version du barème adapté au produit, à l’épaisseur, à la température initiale, à la charge et à la destination. Oui dans une liste ne valide pas le procédé ; conserver les preuves de validation et les enregistrements.</t>
  </si>
  <si>
    <t>Moule(s)</t>
  </si>
  <si>
    <t>Bac(s)</t>
  </si>
  <si>
    <t>Couvercle(s)</t>
  </si>
  <si>
    <t>Egouttoir(s)</t>
  </si>
  <si>
    <t>Grille(s)</t>
  </si>
  <si>
    <t>Plaque(s)</t>
  </si>
  <si>
    <t>Boite(s)</t>
  </si>
  <si>
    <t>Feuille(s)</t>
  </si>
  <si>
    <t>Pièce(s)</t>
  </si>
  <si>
    <t>Unité(s)</t>
  </si>
  <si>
    <t>Tranche(s)</t>
  </si>
  <si>
    <t>Branche(s)</t>
  </si>
  <si>
    <t>QT. Suffisante</t>
  </si>
  <si>
    <t>17. Contrôle à cœur</t>
  </si>
  <si>
    <t>N14:N16 ; N25:N28</t>
  </si>
  <si>
    <t>Prévoir une sonde fine et un dispositif d’étanchéité compatibles, ou la méthode de contrôle validée. Identifier le sac contrôlé / témoin et son devenir selon PMS. Les dispositifs spécifiques évitent de perdre l’étanchéité lors du contrôle.</t>
  </si>
  <si>
    <t>PROCÉDURE EXPRESS ►</t>
  </si>
  <si>
    <t>1. Préparer</t>
  </si>
  <si>
    <t>2. Choisir la méthode</t>
  </si>
  <si>
    <t>3. Régler le matériel</t>
  </si>
  <si>
    <t>4. Cuire</t>
  </si>
  <si>
    <t>5. Contrôler à cœur</t>
  </si>
  <si>
    <t>6. Finir</t>
  </si>
  <si>
    <t>7. Servir / refroidir</t>
  </si>
  <si>
    <t>8. SERVICE ►</t>
  </si>
  <si>
    <t>Renseigner la destination : service immédiat, maintien chaud ou liaison froide. Appliquer le barème et la procédure validés pour ce produit.</t>
  </si>
  <si>
    <t>18. Destination / froid</t>
  </si>
  <si>
    <t>J30 ; N19:N24 ; N29:N35</t>
  </si>
  <si>
    <t>Appliquer la procédure prévue après cuisson : service, maintien chaud ou liaison froide. Les contrôles de refroidissement, stockage, DLC et remise en température sont décrits dans l’aide commune AM163:AO166. Le sous vide ne fixe pas automatiquement la DLC.</t>
  </si>
  <si>
    <t>HACCP / RISQUES ►</t>
  </si>
  <si>
    <t>1. Barème / PMS</t>
  </si>
  <si>
    <t>2.Temps-température</t>
  </si>
  <si>
    <t>3. Contamination</t>
  </si>
  <si>
    <t>4 .Sonde</t>
  </si>
  <si>
    <t>5. Refroidissement</t>
  </si>
  <si>
    <t>6. Stockage</t>
  </si>
  <si>
    <t>7. Sac-vide-soudure si SV</t>
  </si>
  <si>
    <t>8. Charge / circulation si four</t>
  </si>
  <si>
    <t>9. ACTION SI NC ►</t>
  </si>
  <si>
    <t>À renseigner : écart, action et décision du responsable.</t>
  </si>
  <si>
    <t>19. Matériel</t>
  </si>
  <si>
    <t>J32 ; J34</t>
  </si>
  <si>
    <t>Noter modèle / repère de machine, programme et réglages ; identifier le bain / thermoplongeur, volume d’eau, nombre de sacs et charge. Respecter les capacités et conditions de fonctionnement du matériel.</t>
  </si>
  <si>
    <t>REFROIDISSEMENT / STOCKAGE ►</t>
  </si>
  <si>
    <t>1. Tracer heure + T°</t>
  </si>
  <si>
    <t>2. 63 à 10 °C : ≤2 h, sauf analyse des dangers validée</t>
  </si>
  <si>
    <t>3. Tracer à cœur et vérifier le PMS</t>
  </si>
  <si>
    <t>4. Vérifier capacité cellule</t>
  </si>
  <si>
    <t>5. Limiter attente avant refroidissement</t>
  </si>
  <si>
    <t>6. Enceinte entre 0 et +3 °C</t>
  </si>
  <si>
    <t>7. DLC / service ►</t>
  </si>
  <si>
    <t>UNITÉ NORMALISÉE</t>
  </si>
  <si>
    <t>FACTEUR kg/L</t>
  </si>
  <si>
    <t>CATÉGORIE</t>
  </si>
  <si>
    <t>LIBELLÉ</t>
  </si>
  <si>
    <t>20. Dates / attente</t>
  </si>
  <si>
    <t>J35 ; N12</t>
  </si>
  <si>
    <t>Saisir date et heure complètes de l’ensachage puis du début cuisson. Pendant l’attente, conserver selon PMS. Ne pas traiter l’attente comme une étape de cuisson ou de maintien à cœur.</t>
  </si>
  <si>
    <t>ÉVALUATION</t>
  </si>
  <si>
    <t>1. Texture ►</t>
  </si>
  <si>
    <t>dure → ferme → tendre → fondante</t>
  </si>
  <si>
    <t>2. Jutosité ►</t>
  </si>
  <si>
    <t>sèche → équilibrée → juteuse</t>
  </si>
  <si>
    <t>3. Couleur ►</t>
  </si>
  <si>
    <t>pâle → homogène → attractive</t>
  </si>
  <si>
    <t>4. Goût ►</t>
  </si>
  <si>
    <t>fade → équilibré → intense</t>
  </si>
  <si>
    <t>5. Conformité ►</t>
  </si>
  <si>
    <t>NC → acceptable → conforme</t>
  </si>
  <si>
    <t>KG</t>
  </si>
  <si>
    <t>MASSE</t>
  </si>
  <si>
    <t>Kg</t>
  </si>
  <si>
    <t>21. Points restant à vérifier</t>
  </si>
  <si>
    <t>J13:J16 ; J31:J34</t>
  </si>
  <si>
    <t>Exemple CFA rempli. Les quantités et les relevés N sont fictifs. Le matériel, la charge, le vide et les programmes sont des hypothèses à valider sur place.</t>
  </si>
  <si>
    <t>RÈGLE D’OR ►</t>
  </si>
  <si>
    <t>1. Produit</t>
  </si>
  <si>
    <t>2. Calibre / épaisseur</t>
  </si>
  <si>
    <t>3. T° initiale</t>
  </si>
  <si>
    <t>4. T° bain / enceinte</t>
  </si>
  <si>
    <t>5. Durée / paliers</t>
  </si>
  <si>
    <t>6. T° à cœur</t>
  </si>
  <si>
    <t>7. Objectif sanitaire</t>
  </si>
  <si>
    <t>8. Référence du barème</t>
  </si>
  <si>
    <t>◄ ENSEMBLE INDISSOCIABLE</t>
  </si>
  <si>
    <t>G</t>
  </si>
  <si>
    <t>Source sacs / conditionnement</t>
  </si>
  <si>
    <t>GBPH charcuterie artisanale — 5.8</t>
  </si>
  <si>
    <t>https://agriculture.gouv.fr/telecharger/57393 — guide sectoriel ; ne pas transposer ses paramètres sans vérifier votre activité et votre PMS.</t>
  </si>
  <si>
    <t>DIFFÉRENCE D’ORGANISATION ►</t>
  </si>
  <si>
    <t>SOUS VIDE = Plus de conditionnement : sac, vide, soudure, contrôle des poches</t>
  </si>
  <si>
    <t>FOUR = Moins de conditionnement Mais plus de réglages de charge, air, humidité, sonde et paliers</t>
  </si>
  <si>
    <t>QUART(S)KG</t>
  </si>
  <si>
    <t>Source maîtrise du procédé</t>
  </si>
  <si>
    <t>DGAL — remise directe, C403</t>
  </si>
  <si>
    <t>https://agriculture.gouv.fr/telecharger/129266 — document sectoriel, version septembre 2026 ; principes techniques à adapter à votre activité.</t>
  </si>
  <si>
    <t>RÉFÉRENCE 1 ►</t>
  </si>
  <si>
    <t>Food Standards Agency</t>
  </si>
  <si>
    <t>https://www.gov.uk/government/publications/cooking-your-food/cooking-your-food</t>
  </si>
  <si>
    <t>◄  Adresse PC</t>
  </si>
  <si>
    <t>TIERS(S)KG</t>
  </si>
  <si>
    <t>Source machine / liquides</t>
  </si>
  <si>
    <t>Henkelman — processus sous vide</t>
  </si>
  <si>
    <t>https://henkelman.com/fr/le-processus-de-mise-sous-vide ; https://henkelman.com/en/vacuum-packaging-proces/liquids</t>
  </si>
  <si>
    <t>RÉFÉRENCE 2 ►</t>
  </si>
  <si>
    <t>Arrêté 21/12/2009, ann. IV</t>
  </si>
  <si>
    <t>https://www.legifrance.gouv.fr/loda/article_lc/LEGIARTI000041864953</t>
  </si>
  <si>
    <t>DEMI(S)KG</t>
  </si>
  <si>
    <t>Source contrôle à cœur</t>
  </si>
  <si>
    <t>RATIONAL — kit sous vide</t>
  </si>
  <si>
    <t>https://www.rational-online.com/fr_ch/accessories/hottes-et-solutions-d-installation/usb_coretemperatureprobe.php</t>
  </si>
  <si>
    <t>VOLUME</t>
  </si>
  <si>
    <t>Source disposition / sacs</t>
  </si>
  <si>
    <t>SousVideTools — matériel</t>
  </si>
  <si>
    <t>https://www.sousvidetools.com/eu/sous-vide-containers ; https://www.sousvidetools.com/eu/400-x-500mm-vacuum-sealer-bags-embossed-x-50</t>
  </si>
  <si>
    <t>DL</t>
  </si>
  <si>
    <t>Vérification</t>
  </si>
  <si>
    <t>Cette aide complète la fiche technique. Elle ne valide ni la recette, ni le sac, ni le programme de votre établissement. Suivre votre barème et votre PMS, notamment pour les publics sensibles.</t>
  </si>
  <si>
    <t>Vous pouvez coller un de ces tableaux si vous en avez besoin</t>
  </si>
  <si>
    <t>CL</t>
  </si>
  <si>
    <t>Colonne G</t>
  </si>
  <si>
    <t>Colonne H</t>
  </si>
  <si>
    <t>ML</t>
  </si>
  <si>
    <t>4. MÉTHODE 2 — FOUR BASSE TEMPÉRATURE</t>
  </si>
  <si>
    <t>DEMI/L</t>
  </si>
  <si>
    <t>Mode d’emploi / contrôle</t>
  </si>
  <si>
    <t>CONDITIONNEMENT à la pièce  (exemple)</t>
  </si>
  <si>
    <t>QUART/L</t>
  </si>
  <si>
    <t>1. Matériel</t>
  </si>
  <si>
    <t>L11:L15</t>
  </si>
  <si>
    <t>Choisir uniquement des supports et protections compatibles avec la température, le mode du four et le contact alimentaire. Les formats proposés ne sont pas tous acceptés par chaque four.</t>
  </si>
  <si>
    <t>Effectifs ▼</t>
  </si>
  <si>
    <t>MOULE(S)</t>
  </si>
  <si>
    <t>PIÈCE</t>
  </si>
  <si>
    <t>2. Chargement</t>
  </si>
  <si>
    <t>L16:L18</t>
  </si>
  <si>
    <t>Saisir le nombre de bacs, les niveaux occupés, l’espacement en mm, les kg par bac et le nombre de pièces. Reproduire la répartition prévue dans le barème validé.</t>
  </si>
  <si>
    <t xml:space="preserve"> couverts</t>
  </si>
  <si>
    <t>BAC(S)</t>
  </si>
  <si>
    <t>3. Air et vapeur</t>
  </si>
  <si>
    <t>L19:L20 ; L26</t>
  </si>
  <si>
    <t>Ventilation : réglage propre au four. Humidité : saisir 0 à 100 selon l’échelle du fabricant ; ce réglage n’est pas une mesure universelle de l’humidité relative. Laisser vide si non réglable et noter cette limite avec le modèle du four en L25.</t>
  </si>
  <si>
    <t>tranches</t>
  </si>
  <si>
    <t xml:space="preserve">◄ Quoi </t>
  </si>
  <si>
    <t>COUVERCLE(S)</t>
  </si>
  <si>
    <t>4. Préchauffage</t>
  </si>
  <si>
    <t>L21</t>
  </si>
  <si>
    <t>Noter la température et la durée prévues par le programme ; préchauffer avant chargement si la notice ou le barème le demande.</t>
  </si>
  <si>
    <t>Gastro 1/1</t>
  </si>
  <si>
    <t xml:space="preserve">◄ votre Contenant </t>
  </si>
  <si>
    <t>EGOUTTOIR(S)</t>
  </si>
  <si>
    <t>5. Paliers</t>
  </si>
  <si>
    <t>L22:L24</t>
  </si>
  <si>
    <t>Pour chaque palier : température d’enceinte, cible à cœur si utilisée, durée et maintien requis ; préciser le mode, la ventilation et l’humidité s’ils changent. Exemple de forme : enceinte … °C ; cœur … °C ; durée … min.</t>
  </si>
  <si>
    <t>GRILLE(S)</t>
  </si>
  <si>
    <t>6. Produit / barème</t>
  </si>
  <si>
    <t>L27:L30</t>
  </si>
  <si>
    <t>Renseigner l’épaisseur maximale, la température initiale et la référence du barème adapté au produit, à sa préparation et à la charge. Ne pas déduire la durée du seul poids. Cible à cœur et maintien doivent provenir du barème validé.</t>
  </si>
  <si>
    <t>PLAQUE(S)</t>
  </si>
  <si>
    <t>7. Maintien à cœur</t>
  </si>
  <si>
    <t>L30:L31 ; N27:N28</t>
  </si>
  <si>
    <t>Distinguer le maintien de cuisson / pasteurisation du maintien au chaud après cuisson. Si le barème exige un maintien à la cible, compter sa durée après atteinte de cette cible au point contrôlé ; enregistrer les mesures.</t>
  </si>
  <si>
    <t>BOITE(S)</t>
  </si>
  <si>
    <t>8. Pilotage / Delta T</t>
  </si>
  <si>
    <t>L32:L33</t>
  </si>
  <si>
    <t>Choisir le pilotage prévu par le procédé. Delta T = écart réglé entre enceinte et cœur ; saisir la valeur du programme validé. Utiliser seulement si le four dispose de cette fonction.</t>
  </si>
  <si>
    <t>FEUILLE(S)</t>
  </si>
  <si>
    <t>9. Sonde / point froid</t>
  </si>
  <si>
    <t>N15:N16 ; N25:N26</t>
  </si>
  <si>
    <t>Nettoyer et désinfecter selon le PMS. Identifier la sonde et sa vérification. Placer la zone sensible au point froid prévu ; suivre la notice pour le produit, hors contact avec le bac et les os. Identifier la pièce, le bac et le niveau mesurés.</t>
  </si>
  <si>
    <t>CONDITIONNEMENT  au poids (exemple)</t>
  </si>
  <si>
    <t>PIÈCE(S)</t>
  </si>
  <si>
    <t>10. Date + heure</t>
  </si>
  <si>
    <t>N12 ; N19:N21 ; N27</t>
  </si>
  <si>
    <t>Saisir des dates et heures complètes, notamment pour une cuisson de nuit : jj/mm/aaaa hh:mm. Les heures seules ne permettent pas de prouver l’ordre des opérations après minuit.</t>
  </si>
  <si>
    <t>UNITÉ(S)</t>
  </si>
  <si>
    <t>11. Refroidissement</t>
  </si>
  <si>
    <t>N20:N23 ; N29:N30</t>
  </si>
  <si>
    <t>En restauration collective : au plus 2 h entre +63 et +10 °C à cœur, sauf analyse des dangers validée ; conserver ensuite en enceinte de 0 à +3 °C. Si la cuisson finit sous 63 °C, appliquer le refroidissement validé pour ce procédé et tracer la température de départ.</t>
  </si>
  <si>
    <t>TRANCHE(S)</t>
  </si>
  <si>
    <t>12. Service / remise en T°</t>
  </si>
  <si>
    <t>L34:L35 ; N35</t>
  </si>
  <si>
    <t>En restauration collective : remise en température de +10 °C à au moins +63 °C en 1 h au plus, sauf analyse des dangers validée pour une température inférieure. Tracer début, fin et température ; consommer le jour de la première remise en température.</t>
  </si>
  <si>
    <t>BRANCHE(S)</t>
  </si>
  <si>
    <t>13. DLC</t>
  </si>
  <si>
    <t>N24</t>
  </si>
  <si>
    <t>La DLC ne découle pas automatiquement de la cuisson. En restauration collective, pour une préparation conservée réfrigérée, ne pas dépasser le troisième jour après fabrication sans études de durée de vie ; appliquer une durée plus courte si le PMS le prévoit.</t>
  </si>
  <si>
    <t>◄  poids d'1 portion</t>
  </si>
  <si>
    <t>BOUTEILLE(S)</t>
  </si>
  <si>
    <t>14. Écart / décision</t>
  </si>
  <si>
    <t>N17 ; N30:N34</t>
  </si>
  <si>
    <t>Comparer les mesures au barème et au PMS. Noter l’écart, l’action réellement menée et la décision du responsable. Une liste déroulante ne valide pas automatiquement la sécurité du lot.</t>
  </si>
  <si>
    <t>BTE(S) 3/1</t>
  </si>
  <si>
    <t>15. Saisie</t>
  </si>
  <si>
    <t>L11:L35 ; N11:N35</t>
  </si>
  <si>
    <t>Variante four : réglages d’essai distincts du bain. 80 °C, ventilation faible et 0 % vapeur sont des hypothèses ; ne pas transposer les durées du sous vide.</t>
  </si>
  <si>
    <t>BTE(S) 4/4</t>
  </si>
  <si>
    <t>Source technique</t>
  </si>
  <si>
    <t>RATIONAL — cuisson BT</t>
  </si>
  <si>
    <t>https://www.rational-online.com/fr_fr/icombi-pro/applications/cuisson-basse-temperature/</t>
  </si>
  <si>
    <t>BTE(S) 5/1</t>
  </si>
  <si>
    <t>Source sonde / pilotage</t>
  </si>
  <si>
    <t>RATIONAL — notice iCombi Pro</t>
  </si>
  <si>
    <t>https://www.rational-online.com/media/downloads/en-us/manuals/rational-original-instructions-icombi-pro-table-units-en-us.pdf</t>
  </si>
  <si>
    <t>AMÉLIORATION DES RECETTES Les produits ou la recette sont/est :</t>
  </si>
  <si>
    <t>GOUSSE(S)</t>
  </si>
  <si>
    <t>Source matériel</t>
  </si>
  <si>
    <t>Matfer Bourgeat — catalogue GN</t>
  </si>
  <si>
    <t>https://e-catalogues.matferbourgeat.com/2022/neo/fr/139/</t>
  </si>
  <si>
    <t>👍</t>
  </si>
  <si>
    <t>Bon</t>
  </si>
  <si>
    <t>GRAIN(S)</t>
  </si>
  <si>
    <t>Source réglementation</t>
  </si>
  <si>
    <t>Arrêté 21/12/2009 — annexe IV</t>
  </si>
  <si>
    <t>https://www.legifrance.gouv.fr/loda/id/JORFTEXT000021573483</t>
  </si>
  <si>
    <t>non acceptable pour nos clients</t>
  </si>
  <si>
    <t>OEUF(S)</t>
  </si>
  <si>
    <t>Les références techniques ne remplacent pas le barème de votre produit ni le PMS de l’établissement. Les températures réglementaires ci-dessus concernent la restauration collective.</t>
  </si>
  <si>
    <t xml:space="preserve"> GUSTATIF</t>
  </si>
  <si>
    <t>BLANC(S) D'ŒUF(S)</t>
  </si>
  <si>
    <t>JAUNE(S) D'ŒUF(S)</t>
  </si>
  <si>
    <t>5. EXEMPLE CFA — SOURCES ET HYPOTHÈSES</t>
  </si>
  <si>
    <t>à améliorer</t>
  </si>
  <si>
    <t>ZESTE(S)</t>
  </si>
  <si>
    <t>Nature de l’exemple</t>
  </si>
  <si>
    <t>Recette créée pour le CFA</t>
  </si>
  <si>
    <t>Quantités, appareils, vide à 98 %, charge et relevés sont fictifs. Ces paramètres ne proviennent pas d’un barème validé pour votre établissement.</t>
  </si>
  <si>
    <t>❌</t>
  </si>
  <si>
    <t>CUIL(S).CAFÉ</t>
  </si>
  <si>
    <t>DOSAGE</t>
  </si>
  <si>
    <t>Repère à cœur</t>
  </si>
  <si>
    <t>Food Standards Agency — section 3</t>
  </si>
  <si>
    <t>65 °C à cœur pendant au moins 10 min. Repère technique britannique, distinct d’une obligation réglementaire française. https://www.gov.uk/government/publications/cooking-your-food/cooking-your-food</t>
  </si>
  <si>
    <t>VISUEL</t>
  </si>
  <si>
    <t>CUIL.SOUPE</t>
  </si>
  <si>
    <t>Bain et four</t>
  </si>
  <si>
    <t>Hypothèses de travail</t>
  </si>
  <si>
    <t>Bain 68 °C, four 80 °C : hypothèses permettant d’atteindre le cœur cible. Le temps de montée se mesure. La durée totale n’est pas fixée par le seul poids.</t>
  </si>
  <si>
    <t>✅</t>
  </si>
  <si>
    <t>BIEN</t>
  </si>
  <si>
    <t>CUIL(S).THÉ</t>
  </si>
  <si>
    <t>Sac</t>
  </si>
  <si>
    <t>SousVideTools SVT-09004</t>
  </si>
  <si>
    <t>Sac lisse à cloche PA/PE, 90 µm, 200 × 300 mm. Page fabricant : jusqu’à 110 °C et cuissons &gt;100 h annoncées. Vérifier fiche et déclaration de conformité du lot. https://www.sousvidetools.com/eu/200-x-300mm-boilable-chamber-vacuum-pouches-pack-of-200</t>
  </si>
  <si>
    <t>GOUTTE(S)</t>
  </si>
  <si>
    <t>Vide et liquides</t>
  </si>
  <si>
    <t>Henkelman — Liquid Control</t>
  </si>
  <si>
    <t>Le niveau de vide dépend du produit et de la machine. 98 % est ici une hypothèse d’essai, pas une recommandation universelle. https://henkelman.com/en/options/liquid-control</t>
  </si>
  <si>
    <t>CONCLUSION</t>
  </si>
  <si>
    <t>PINCÉE(S)</t>
  </si>
  <si>
    <t>Refroidissement</t>
  </si>
  <si>
    <t>Arrêté 21/12/2009, annexe IV, §1</t>
  </si>
  <si>
    <t>En restauration collective : 63 à 10 °C en 2 h au plus, sauf analyse des dangers validée ; puis enceinte de 0 à +3 °C. https://www.legifrance.gouv.fr/loda/article_lc/LEGIARTI000041864953</t>
  </si>
  <si>
    <t>can we serve it to all our customers</t>
  </si>
  <si>
    <t>QT. SUFFISANTE</t>
  </si>
  <si>
    <t>Q.S.</t>
  </si>
  <si>
    <t>Même arrêté, annexe IV, §3</t>
  </si>
  <si>
    <t>10 à au moins 63 °C en 1 h au plus, sauf analyse des dangers validée ; consommer le jour de la première remise en température.</t>
  </si>
  <si>
    <t>Acceptation</t>
  </si>
  <si>
    <t>DLC / service</t>
  </si>
  <si>
    <t>Même arrêté, annexe IV, §4</t>
  </si>
  <si>
    <t>Sans études de durée de vie : DLC au plus le troisième jour après fabrication. Appliquer la durée justifiée du PMS, même plus courte. Service choisi ici à J+1 ; aucune extension liée au vide.</t>
  </si>
  <si>
    <t>👎</t>
  </si>
  <si>
    <t>Refus partiel ou total</t>
  </si>
  <si>
    <t>Contrôles N</t>
  </si>
  <si>
    <t>Simulation sous vide</t>
  </si>
  <si>
    <t>03/10 : départ 10:00 ; cœur 65 °C à 11:00 ; maintien 10 min ; fin 11:10. Refroidissement 11:15–12:15 à 9 °C. Stockage 2 °C. Ces valeurs ne prouvent aucune conformité réelle.</t>
  </si>
  <si>
    <t>Étiquettes fictives de l’exercice</t>
  </si>
  <si>
    <t>Crème = lait. Moutarde = moutarde ; vérifier sulfites sur le produit réel. Aucun fond composé ajouté. Actualiser cette liste et les risques de contact croisé avant TP.</t>
  </si>
  <si>
    <t>I8 : correction</t>
  </si>
  <si>
    <t>Messages de cellules</t>
  </si>
  <si>
    <t>E6/L6 deviennent E7/L7 ; J6 devient J7. I8 vide = cible recevable pour le calcul, sans validation sanitaire.</t>
  </si>
  <si>
    <t>Tests de calcul</t>
  </si>
  <si>
    <t>Base 10 / demande 20 portions</t>
  </si>
  <si>
    <t>Coefficient 2 ; porc 3 kg ; crème 1 L ; moutarde 120 g. Poids demandé 3 kg : mêmes quantités. Cibles absentes, doubles, non numériques ou non positives rejetées.</t>
  </si>
  <si>
    <t>Rattrapage</t>
  </si>
  <si>
    <t>Méthode en 4 temps</t>
  </si>
  <si>
    <t>Constater un défaut précis, identifier sa cause probable, corriger un seul paramètre, refaire et comparer. Les écarts sanitaires suivent la décision du responsable, pas une correction improvisée.</t>
  </si>
  <si>
    <t xml:space="preserve">DÉVELOPPEMENT DES RECETTES  note Maxi par critère = 3   </t>
  </si>
  <si>
    <t>VISUEL / PRÉSENTATION</t>
  </si>
  <si>
    <t>CUISSON</t>
  </si>
  <si>
    <t xml:space="preserve">TEXTURE </t>
  </si>
  <si>
    <t xml:space="preserve"> GUSTATIF / SAVEUR</t>
  </si>
  <si>
    <t>TEMPÉRATURE</t>
  </si>
  <si>
    <t xml:space="preserve">QUALITÉ </t>
  </si>
  <si>
    <t>VARIÉTÉ</t>
  </si>
  <si>
    <t>ORIGINALITÉ</t>
  </si>
  <si>
    <t>pour les critères saisis</t>
  </si>
  <si>
    <t>TOTAL obtenu</t>
  </si>
  <si>
    <t xml:space="preserve">TOTAL maxi à atteindre </t>
  </si>
  <si>
    <t>GUIDE DE CUISSON</t>
  </si>
  <si>
    <t xml:space="preserve">Température </t>
  </si>
  <si>
    <t>GUIDE DE PRÉPARATION</t>
  </si>
  <si>
    <t>Temps de préparation</t>
  </si>
  <si>
    <t>Temps de cuisson</t>
  </si>
  <si>
    <t>Total</t>
  </si>
  <si>
    <t>Température de cuisson</t>
  </si>
  <si>
    <t>Cuisson à Cœur</t>
  </si>
  <si>
    <t>ORGANISATION RAISONNÉE</t>
  </si>
  <si>
    <t>Mise en place</t>
  </si>
  <si>
    <t>déconditionnement</t>
  </si>
  <si>
    <t>légumerie</t>
  </si>
  <si>
    <t>plaquage</t>
  </si>
  <si>
    <t>rissolage</t>
  </si>
  <si>
    <t>préchauffage</t>
  </si>
  <si>
    <t>cuisson</t>
  </si>
  <si>
    <t>sauce réduction</t>
  </si>
  <si>
    <t>conditionnement</t>
  </si>
  <si>
    <t>Refroidissement (procédure PMS)</t>
  </si>
  <si>
    <t>Liaison Chaude</t>
  </si>
  <si>
    <t>PRIX D'ACHAT</t>
  </si>
  <si>
    <t>PRIX VENTE</t>
  </si>
  <si>
    <t>Augmentation</t>
  </si>
  <si>
    <t>%  d'augmentation</t>
  </si>
  <si>
    <t>POIDS BRUT</t>
  </si>
  <si>
    <t>POIDS NET</t>
  </si>
  <si>
    <t xml:space="preserve"> Poids de perte</t>
  </si>
  <si>
    <t>%  de perte</t>
  </si>
  <si>
    <t>%  de PERTE</t>
  </si>
  <si>
    <t>Poids net</t>
  </si>
  <si>
    <t>FILET MIGNON DE PORC, CRÈME MOUTARDE</t>
  </si>
  <si>
    <t>CFA : relevés N fictifs pour le sous vide.</t>
  </si>
  <si>
    <t>ChatGPT</t>
  </si>
  <si>
    <t>Réglages proposés à valider</t>
  </si>
  <si>
    <t>Variante à tester séparément</t>
  </si>
  <si>
    <t>Relevés fictifs du sous vide</t>
  </si>
  <si>
    <t>Filet mignon de porc paré</t>
  </si>
  <si>
    <t>1. Exemple pour 20 portions. 150 g de viande crue par personne. Matériel et relevés fictifs.</t>
  </si>
  <si>
    <t>Parer, couper en médaillons. Texture tendre. Colorer au service, sauce à part.</t>
  </si>
  <si>
    <t>03/10/2026 ; lots fictifs PORC-01, CREME-01, MOUT-01</t>
  </si>
  <si>
    <t>Crème liquide — lait*</t>
  </si>
  <si>
    <t>2. Réceptionner, lire les étiquettes. Lait et moutarde confirmés dans l’exercice. Vérifier les sulfites de la moutarde réelle.</t>
  </si>
  <si>
    <t>GN 1/1</t>
  </si>
  <si>
    <t>Moutarde* (étiquette : sans sulfites)</t>
  </si>
  <si>
    <t>3. Parer au froid, peser 3 kg. Former 20 portions régulières, épaisseur maximale 30 mm.</t>
  </si>
  <si>
    <t>SousVideTools SVT-09004 ; lot fictif SAC-01</t>
  </si>
  <si>
    <t>65</t>
  </si>
  <si>
    <t>Échalotes</t>
  </si>
  <si>
    <t>4. Répartir sel, poivre et thym sur la viande. Garder crème, moutarde et échalotes pour la sauce.</t>
  </si>
  <si>
    <t>Cuisson</t>
  </si>
  <si>
    <t>Bac plein</t>
  </si>
  <si>
    <t>Huile de tournesol</t>
  </si>
  <si>
    <t>5. Ensacher 1 portion par sac. Garder le bord propre. Régler le vide avec la notice et un essai.</t>
  </si>
  <si>
    <t>200 × 300 mm</t>
  </si>
  <si>
    <t>Sel fin</t>
  </si>
  <si>
    <t>6. Souder, vérifier chaque poche et étiqueter. Stocker au froid jusqu’au chargement.</t>
  </si>
  <si>
    <t>Poivre moulu</t>
  </si>
  <si>
    <t>7. Stabiliser le bain à 68 °C. Immerger les sacs espacés. Vérifier la circulation et la récupération de température.</t>
  </si>
  <si>
    <t>Niveaux 2 et 4 ; un niveau libre entre bacs</t>
  </si>
  <si>
    <t>Thym sec</t>
  </si>
  <si>
    <t>8. Mesurer à cœur avec kit étanche et sonde fine. Le sac témoin ne sera pas conservé pour le lendemain.</t>
  </si>
  <si>
    <t>Non</t>
  </si>
  <si>
    <t>1,5 kg / bac ; 10 médaillons / niveau</t>
  </si>
  <si>
    <t>Élève A / formateur B (fictifs)</t>
  </si>
  <si>
    <t>9. Atteindre au moins 65 °C à cœur. Puis maintenir au moins 10 min à cette température. Chronométrer et tracer.</t>
  </si>
  <si>
    <t>Faible</t>
  </si>
  <si>
    <t>Viande + sel, poivre, thym. Pas de sauce. Ajouts à 3 °C.</t>
  </si>
  <si>
    <t>11. Sauce séparée : suer les échalotes avec la moitié de l’huile. Ajouter crème et moutarde. Cuire et vérifier la texture.</t>
  </si>
  <si>
    <t>Double soudure ; réglage selon notice et essai</t>
  </si>
  <si>
    <t>Air chaud 80 °C ; attente de stabilisation</t>
  </si>
  <si>
    <t>12. Liaison froide : refroidir viande en sacs fermés et sauce en bacs peu profonds, selon capacité de la cellule.</t>
  </si>
  <si>
    <t>Conforme</t>
  </si>
  <si>
    <t>Enceinte 80 °C jusqu’à cœur ≥65 °C ; durée à mesurer</t>
  </si>
  <si>
    <t>13. Mesures fictives : début 11:15 à 65,8 °C ; fin 12:15 à 9 °C. Le seuil 10 °C est atteint en moins de 2 h.</t>
  </si>
  <si>
    <t>Espacés sur rack</t>
  </si>
  <si>
    <t>Enceinte 80 °C ; cœur ≥65 °C pendant 10 min</t>
  </si>
  <si>
    <t>14. Stocker à 0/+3 °C. Service prévu le lendemain. La date de service choisie ne démontre pas une DLC validée.</t>
  </si>
  <si>
    <t>Sans troisième palier</t>
  </si>
  <si>
    <t>15. Au service : ouvrir les sacs, égoutter et sécher. Colorer rapidement avec le reste d’huile. Réchauffer sauce séparément.</t>
  </si>
  <si>
    <t>Four du CFA F-01 ; modèle réel à renseigner</t>
  </si>
  <si>
    <t>Sonde S-01 ; vérification simulée 03/10/2026</t>
  </si>
  <si>
    <t>16. Remise en température : tracer début, passage 10 °C, fin ≥63 °C ; ≤1 h entre 10 et 63 °C. Servir le jour même.</t>
  </si>
  <si>
    <t>Air chaud</t>
  </si>
  <si>
    <t>17. Contrôler température de service, portions, sauce et allergènes. En restauration collective, prévoir le plat témoin.</t>
  </si>
  <si>
    <t>18. Bilan fictif : tendre, juteux, sauce équilibrée. Comparer un lot au four, sans reprendre la durée du bain.</t>
  </si>
  <si>
    <t>19. Remédiation : décrire le défaut, chercher sa cause, modifier un seul paramètre, refaire un essai et comparer.</t>
  </si>
  <si>
    <t>EX-CFA-FOUR-01 v1 ; hypothèse à valider. Repère cœur FSA.</t>
  </si>
  <si>
    <t>20. Si viande sèche : vérifier dépassement de cible et finition. Si dure : vérifier pièce, épaisseur et barème.</t>
  </si>
  <si>
    <t>Cœur ≥65 °C / maintien 10 min</t>
  </si>
  <si>
    <t>21. Crème : apporte gras et onctuosité. Moutarde : arôme, acidité et aide à l’émulsion. Huile : cuisson et coloration.</t>
  </si>
  <si>
    <t>EX-CFA-SV-01 v1. Repère FSA : cœur ≥65 °C / 10 min. PMS à valider.</t>
  </si>
  <si>
    <t>Cœur cible atteint</t>
  </si>
  <si>
    <t>EX-CFA-01 : courbe et mesures simulées. Remplacer par enregistrements réels.</t>
  </si>
  <si>
    <t>22. Sel : assaisonne. Poivre/thym : aromatisent. Échalote : douceur et arôme. Peser pour rendre les essais comparables.</t>
  </si>
  <si>
    <t>Machine à cloche du CFA ; repère fictif MV-01</t>
  </si>
  <si>
    <t>Sonde + maintien</t>
  </si>
  <si>
    <t>Exercice : aucun écart simulé. Écart réel : isoler le lot, alerter, tracer.</t>
  </si>
  <si>
    <t>23. Déclinaisons : estragon ou curry doux. Recontrôler les allergènes de chaque nouveau produit.</t>
  </si>
  <si>
    <t>Fiche SVT-09004 : jusqu’à 110 °C, cuissons &gt;100 h annoncées. Vérifier notice du lot.</t>
  </si>
  <si>
    <t>24. Qualité : peser la viande cuite, comparer rendement, texture et jutosité. Ne pas inventer un rendement mesuré.</t>
  </si>
  <si>
    <t>Bain brassé CFA B-01 ; 20 L eau / 20 sacs, 3 kg. Charge d’essai.</t>
  </si>
  <si>
    <t>Visa formateur à recueillir avant un TP réel</t>
  </si>
  <si>
    <t>25. Avant TP : valider PMS, charge, sac, soudures, mesure au point froid et refroidissement avec le formateur.</t>
  </si>
  <si>
    <t>Colorer au service ; remise en T° selon PMS. Cœur ≥63 °C en ≤1 h entre 10 et 63 °C.</t>
  </si>
  <si>
    <t>04/10 : 11:15 début à 3 °C ; 11:20 à 10 °C ; 11:50 à 65 °C. Service 12:00 à ≥63 °C. Simulation.</t>
  </si>
  <si>
    <t>Sous vide : refroidir sacs fermés. Sauce séparée. Service simulé le 04/10 à 12:00.</t>
  </si>
  <si>
    <t>Si écart : bloquer le lot et prévenir le responsable. Aucune recuisson improvisée.</t>
  </si>
  <si>
    <t>Tendre (résultat fictif)</t>
  </si>
  <si>
    <t>Juteuse (fictif)</t>
  </si>
  <si>
    <t>Dorée après finition</t>
  </si>
  <si>
    <t>Moutarde équilibrée</t>
  </si>
  <si>
    <t>À confirmer par contrôles réels</t>
  </si>
  <si>
    <t>← largeurs actuelles des colonnes</t>
  </si>
  <si>
    <t>Ce document est composé de :</t>
  </si>
  <si>
    <t>&lt; ✅ largeurs conseillées</t>
  </si>
  <si>
    <t>Auteur : Joel Leboucher • Rochefort sur Mer |  Date : 11 Octobre 2025  |  heure : 10h07</t>
  </si>
  <si>
    <t>avec valeurs ou texte</t>
  </si>
  <si>
    <t xml:space="preserve">cellules vides </t>
  </si>
  <si>
    <t>IDENTIFICATION  DES CADRES ET DES "POSTITS" RECETTES</t>
  </si>
  <si>
    <t>Date de mise à jour : 01 SEPTEMBRE 2026</t>
  </si>
  <si>
    <t>IDENTIFICATION OF FRAMES AND RECIPE “POSTITS”</t>
  </si>
  <si>
    <t xml:space="preserve">IDENTIFICACIÓN DE LOS MARCOS Y DE LOS “POSTITS” </t>
  </si>
  <si>
    <t>lignes</t>
  </si>
  <si>
    <t>colonnes</t>
  </si>
  <si>
    <t>Tendez la main, partagez vos savoirfaire : vos essais, vos erreurs et votre ténacité sont des tremplins pour celles et ceux qui veulent progresser.</t>
  </si>
  <si>
    <t>Code couleur Rouge Vert Bleu RVB</t>
  </si>
  <si>
    <t>SIDES</t>
  </si>
  <si>
    <t>PASTRY</t>
  </si>
  <si>
    <t>FAMILYIdentity</t>
  </si>
  <si>
    <t>TENDERS    DRINKS</t>
  </si>
  <si>
    <t>RGB color codes (Red–Green–Blue)</t>
  </si>
  <si>
    <t>ACOMPAÑAMIENTOS</t>
  </si>
  <si>
    <t>CÁTERING</t>
  </si>
  <si>
    <t>FAMILIAIdentidad</t>
  </si>
  <si>
    <t>PESCADERÍA</t>
  </si>
  <si>
    <t>TENDERS    BEBIDAS</t>
  </si>
  <si>
    <t>Avec vos exemples, chacun pourra avancer à son rythme, avec confiance et gagner en autonomie.</t>
  </si>
  <si>
    <t>Couleur diététique</t>
  </si>
  <si>
    <t/>
  </si>
  <si>
    <t>51 153 102  #339966</t>
  </si>
  <si>
    <t>R      G       B           HEX</t>
  </si>
  <si>
    <t>CUISINE</t>
  </si>
  <si>
    <t>PATISSERIE</t>
  </si>
  <si>
    <t>TRAITEUR</t>
  </si>
  <si>
    <t xml:space="preserve">MODES DE </t>
  </si>
  <si>
    <t>plat</t>
  </si>
  <si>
    <t>CUIDITES</t>
  </si>
  <si>
    <t>CRUDITES</t>
  </si>
  <si>
    <t>S</t>
  </si>
  <si>
    <t>BOISSONS</t>
  </si>
  <si>
    <t>R51V153 B102</t>
  </si>
  <si>
    <t>COMPOSED GREEN SALADS</t>
  </si>
  <si>
    <t>BAVARIANS (BAVAROIS)</t>
  </si>
  <si>
    <t>COLD ROASTS</t>
  </si>
  <si>
    <t xml:space="preserve"> METHODS</t>
  </si>
  <si>
    <t>Dietary color</t>
  </si>
  <si>
    <t>SHELLFISH (MOLLUSCS)</t>
  </si>
  <si>
    <t>Cocktailswith alcohol</t>
  </si>
  <si>
    <t>153 204 0   #99CC00</t>
  </si>
  <si>
    <t>ENSALADAS VERDES COMPUESTAS</t>
  </si>
  <si>
    <t>BÁVAROS (BAVAROIS)</t>
  </si>
  <si>
    <t>ASADOS FRÍOS</t>
  </si>
  <si>
    <t xml:space="preserve">MODOS DE </t>
  </si>
  <si>
    <t>Color dietético</t>
  </si>
  <si>
    <t>MOLUSCOS</t>
  </si>
  <si>
    <t>Cóctelescon alcohol</t>
  </si>
  <si>
    <t xml:space="preserve">Partager ses savoirfaire, c’est une façon de rendre hommage à celles et ceux qui nous ont transmis les leurs, </t>
  </si>
  <si>
    <t>Pour renvoyer un texte</t>
  </si>
  <si>
    <t>255 0   255 #FF00FF</t>
  </si>
  <si>
    <t>parfois dans le silence ou l’exigence, et grâce à qui nous avançons aujourd’hui.</t>
  </si>
  <si>
    <t>ACCOMPAGNEMENTS</t>
  </si>
  <si>
    <t>BAVAROIS</t>
  </si>
  <si>
    <t>ROTIS-froids</t>
  </si>
  <si>
    <t>GELEES</t>
  </si>
  <si>
    <t>BRAISÉ</t>
  </si>
  <si>
    <t>ABATS</t>
  </si>
  <si>
    <t>AGRUMEScomme POMME PAMPLE.</t>
  </si>
  <si>
    <t>AGRUME.SPOMME PAMPLE.</t>
  </si>
  <si>
    <t>BLÉ</t>
  </si>
  <si>
    <t>COQUILLAGES</t>
  </si>
  <si>
    <t>Cocktails.avec alcool</t>
  </si>
  <si>
    <t>R153V204 B0</t>
  </si>
  <si>
    <t>R0V128 B0</t>
  </si>
  <si>
    <t xml:space="preserve"> a la ligne dans une cellule</t>
  </si>
  <si>
    <t>BISCUITS</t>
  </si>
  <si>
    <t>AMUSEBOUCHES</t>
  </si>
  <si>
    <t>JELLIES</t>
  </si>
  <si>
    <t>BRAISED</t>
  </si>
  <si>
    <t>dish</t>
  </si>
  <si>
    <t>vegetables VEGETABLES</t>
  </si>
  <si>
    <t>vegetablesES</t>
  </si>
  <si>
    <t>CRUSTACEANS</t>
  </si>
  <si>
    <t>Cocktailsnonalcoholic</t>
  </si>
  <si>
    <t>255 102 0   #FF6600</t>
  </si>
  <si>
    <t>BIZCOCHOS</t>
  </si>
  <si>
    <t>APERITIVOS</t>
  </si>
  <si>
    <t>GELATINAS</t>
  </si>
  <si>
    <t>BRASADO</t>
  </si>
  <si>
    <t>plato</t>
  </si>
  <si>
    <t>COCIDAS</t>
  </si>
  <si>
    <t>FÉCULAS</t>
  </si>
  <si>
    <t>CRUSTÁCEOS</t>
  </si>
  <si>
    <t>Cóctelessin alcohol</t>
  </si>
  <si>
    <t>128 0   0   #800000</t>
  </si>
  <si>
    <t>0   0   255 #0000FF</t>
  </si>
  <si>
    <t>COMPOSES.VERTS</t>
  </si>
  <si>
    <t>AMUSE-BOUCHE</t>
  </si>
  <si>
    <t>.BOUDIN.BLANC</t>
  </si>
  <si>
    <t>CONFIT</t>
  </si>
  <si>
    <t>ABATTIS</t>
  </si>
  <si>
    <t>ARTICHAUT</t>
  </si>
  <si>
    <t>AVOCAT</t>
  </si>
  <si>
    <t>BOULGHOUR</t>
  </si>
  <si>
    <t>CRUSTACÉS</t>
  </si>
  <si>
    <t>Cocktails.sans alcool</t>
  </si>
  <si>
    <t>R128V0B0</t>
  </si>
  <si>
    <t>R0V255 B0</t>
  </si>
  <si>
    <t xml:space="preserve"> VEGETABLES</t>
  </si>
  <si>
    <t>CHARLOTTES</t>
  </si>
  <si>
    <t>ASPICS</t>
  </si>
  <si>
    <t>BOUDIN BLANC</t>
  </si>
  <si>
    <t>OFFAL</t>
  </si>
  <si>
    <t>CITRUS (e.g., grapefruit)</t>
  </si>
  <si>
    <t>CITRUS—POMELO/GRAPEFRUIT</t>
  </si>
  <si>
    <t>WHEAT</t>
  </si>
  <si>
    <t>WHOLE FISH</t>
  </si>
  <si>
    <t>Drinkshot beverages</t>
  </si>
  <si>
    <t>255 204 153 #FFCC99</t>
  </si>
  <si>
    <t xml:space="preserve"> COCIDAS</t>
  </si>
  <si>
    <t>BOUDIN BLANC (morcilla blanca)</t>
  </si>
  <si>
    <t>CONFITADO</t>
  </si>
  <si>
    <t>CASQUERÍA</t>
  </si>
  <si>
    <t>CÍTRICOS (p. ej., pomelo)</t>
  </si>
  <si>
    <t>CÍTRICOS—POMELO/TORONJA</t>
  </si>
  <si>
    <t>TRIGO</t>
  </si>
  <si>
    <t>PESCADO ENTERO</t>
  </si>
  <si>
    <t>Bebidascalientes</t>
  </si>
  <si>
    <t>Reach out, share your knowhow: your attempts, mistakes, and determination are stepping stones for those who want to grow.</t>
  </si>
  <si>
    <t>BOEUF
VB = Viandede bœuf</t>
  </si>
  <si>
    <t>255 0   0   #FF0000</t>
  </si>
  <si>
    <t>Through your examples, everyone can move forward at their own pace, with confidence, and gain autonomy.</t>
  </si>
  <si>
    <t>CHARLOTES</t>
  </si>
  <si>
    <t>BOUDIN.NOIR</t>
  </si>
  <si>
    <t>FRIT</t>
  </si>
  <si>
    <t>AGNEAU</t>
  </si>
  <si>
    <t>ASPERGES</t>
  </si>
  <si>
    <t>BETTERAVES</t>
  </si>
  <si>
    <t>FÉVES</t>
  </si>
  <si>
    <t>POISSON ENTIER</t>
  </si>
  <si>
    <t>Boissons.chaudes</t>
  </si>
  <si>
    <t>R255V0 B255</t>
  </si>
  <si>
    <t>R255V153 B204</t>
  </si>
  <si>
    <t>PLATED DESSERT</t>
  </si>
  <si>
    <t>CHOCOLATES</t>
  </si>
  <si>
    <t>CANAPES</t>
  </si>
  <si>
    <t>BOUDIN NOIR</t>
  </si>
  <si>
    <t>FRIED</t>
  </si>
  <si>
    <t>GIBLETS</t>
  </si>
  <si>
    <t>ARTICHOKE</t>
  </si>
  <si>
    <t>AVOCADO</t>
  </si>
  <si>
    <t>BULGUR</t>
  </si>
  <si>
    <t>FILLETs / PORTIONS</t>
  </si>
  <si>
    <t>Drinkscold beverages</t>
  </si>
  <si>
    <t>POSTRE EMPLATADO</t>
  </si>
  <si>
    <t>CANAPÉS</t>
  </si>
  <si>
    <t>BOUDIN NOIR (morcilla)</t>
  </si>
  <si>
    <t>FRITO</t>
  </si>
  <si>
    <t>MENUDOS (abattis)</t>
  </si>
  <si>
    <t>ALCACHOFA</t>
  </si>
  <si>
    <t>AGUACATE</t>
  </si>
  <si>
    <t>FILETES / PORCIONES</t>
  </si>
  <si>
    <t>Bebidasfrías</t>
  </si>
  <si>
    <t xml:space="preserve">Insérer un saut de ligne </t>
  </si>
  <si>
    <t>Sharing your knowhow is a way to pay tribute to those who passed theirs on to us —</t>
  </si>
  <si>
    <t>CHOCOLATS</t>
  </si>
  <si>
    <t>GIBIER</t>
  </si>
  <si>
    <t>FUMÉ</t>
  </si>
  <si>
    <t>BŒUF</t>
  </si>
  <si>
    <t>CAROTTES</t>
  </si>
  <si>
    <t>FÉVETTES</t>
  </si>
  <si>
    <t>Filets / Portions</t>
  </si>
  <si>
    <t>Boissons.froides</t>
  </si>
  <si>
    <t>R255V102 B0</t>
  </si>
  <si>
    <t>R50V204 B255</t>
  </si>
  <si>
    <t>dans la cellule</t>
  </si>
  <si>
    <t>DESSERTS</t>
  </si>
  <si>
    <t>CONFECTIONERY</t>
  </si>
  <si>
    <t>CHAUDFROID</t>
  </si>
  <si>
    <t>GAME</t>
  </si>
  <si>
    <t>SMOKED</t>
  </si>
  <si>
    <t>LAMB</t>
  </si>
  <si>
    <t>ASPARAGUS</t>
  </si>
  <si>
    <t>BEETS</t>
  </si>
  <si>
    <t>BROAD BEANS (FAVA)</t>
  </si>
  <si>
    <t>SEAFOOD</t>
  </si>
  <si>
    <t>COFFEES</t>
  </si>
  <si>
    <t>51  153 102  #339966</t>
  </si>
  <si>
    <t>POSTRES</t>
  </si>
  <si>
    <t>CONFITERÍA</t>
  </si>
  <si>
    <t>CALIENTEFRÍO</t>
  </si>
  <si>
    <t>CAZA</t>
  </si>
  <si>
    <t>AHUMADO</t>
  </si>
  <si>
    <t>CORDERO</t>
  </si>
  <si>
    <t>ESPÁRRAGOS</t>
  </si>
  <si>
    <t>REMOLACHAS</t>
  </si>
  <si>
    <t>HABAS (FAVA)</t>
  </si>
  <si>
    <t xml:space="preserve"> DEL MAR</t>
  </si>
  <si>
    <t>CAFÉS</t>
  </si>
  <si>
    <t>204 153 255 #CC99FF</t>
  </si>
  <si>
    <t>sometimes in silence, sometimes with high expectations — and thanks to whom we move forward today.</t>
  </si>
  <si>
    <t xml:space="preserve"> cellule dans laquelle </t>
  </si>
  <si>
    <t>128 0   0    #800000</t>
  </si>
  <si>
    <t>DESSERT.ASSIETTE</t>
  </si>
  <si>
    <t>CONFISERIES</t>
  </si>
  <si>
    <t>CHAUD-FROID</t>
  </si>
  <si>
    <t>LAPIN</t>
  </si>
  <si>
    <t>GRILLÉ</t>
  </si>
  <si>
    <t>CAILLES</t>
  </si>
  <si>
    <t>CÉLÉRI BRANCHE</t>
  </si>
  <si>
    <t>H. COCOS</t>
  </si>
  <si>
    <t xml:space="preserve"> de la Mer</t>
  </si>
  <si>
    <t>CAFES.cafés</t>
  </si>
  <si>
    <t>R255V0 B0</t>
  </si>
  <si>
    <t>R255V204 B0</t>
  </si>
  <si>
    <t xml:space="preserve">vous voulez insérer une </t>
  </si>
  <si>
    <t>STARTERS</t>
  </si>
  <si>
    <t>ENTREMETS</t>
  </si>
  <si>
    <t>COLD STARTER</t>
  </si>
  <si>
    <t>RABBIT</t>
  </si>
  <si>
    <t>GRILLED</t>
  </si>
  <si>
    <t>BEEF</t>
  </si>
  <si>
    <t>CARROTS</t>
  </si>
  <si>
    <t>BABY FAVA BEANS</t>
  </si>
  <si>
    <t>SMOKED FISH</t>
  </si>
  <si>
    <t>TEAS</t>
  </si>
  <si>
    <t>255 0   255  #FF00FF</t>
  </si>
  <si>
    <t>ENTRANTES</t>
  </si>
  <si>
    <t>ENTRANTE FRÍO</t>
  </si>
  <si>
    <t>CONEJO</t>
  </si>
  <si>
    <t>A LA PARRILLA</t>
  </si>
  <si>
    <t>TERnera</t>
  </si>
  <si>
    <t>ZANAHORIAS</t>
  </si>
  <si>
    <t>HABITAS (HABAS BABY)</t>
  </si>
  <si>
    <t>AHUMADOS</t>
  </si>
  <si>
    <t>TÉS</t>
  </si>
  <si>
    <t xml:space="preserve">2. Cliquez à l’emplacement </t>
  </si>
  <si>
    <t>255 0   0    #FF0000</t>
  </si>
  <si>
    <t>Códigos de color RGB (Rojo–Verde–Azul)</t>
  </si>
  <si>
    <t>Tiende la mano, comparte tus saberes: tus intentos, tus errores y tu perseverancia son impulsores para quienes desean avanzar.</t>
  </si>
  <si>
    <t>ENTREMET</t>
  </si>
  <si>
    <t>ENTRÉE-FROIDE</t>
  </si>
  <si>
    <t xml:space="preserve">PURE.VOLAILLE </t>
  </si>
  <si>
    <t>NATURE</t>
  </si>
  <si>
    <t>CANARD</t>
  </si>
  <si>
    <t>CÉLÉRI RAVE</t>
  </si>
  <si>
    <t>H. FLAGEOLETS</t>
  </si>
  <si>
    <t>FUMAISONS</t>
  </si>
  <si>
    <t>THE.thés</t>
  </si>
  <si>
    <t>R0V0 B255</t>
  </si>
  <si>
    <t xml:space="preserve">où vous souhaitez couper </t>
  </si>
  <si>
    <t>ENTREMETGENOISE</t>
  </si>
  <si>
    <t>HOT STARTER</t>
  </si>
  <si>
    <t>PURE POULTRY</t>
  </si>
  <si>
    <t>PLAIN</t>
  </si>
  <si>
    <t>QUAIL</t>
  </si>
  <si>
    <t>CELERY STALKS</t>
  </si>
  <si>
    <t>COCO BEANS</t>
  </si>
  <si>
    <t>MARINADES &amp; CURES</t>
  </si>
  <si>
    <t>JUICESJuices &amp; freshpressed</t>
  </si>
  <si>
    <t>0   0   255  #0000FF</t>
  </si>
  <si>
    <t>ENTREMETGENOVESA</t>
  </si>
  <si>
    <t>ENTRANTE CALIENTE</t>
  </si>
  <si>
    <t>PURA AVE</t>
  </si>
  <si>
    <t>NATURAL</t>
  </si>
  <si>
    <t>CODORNICES</t>
  </si>
  <si>
    <t>APIO EN RAMA</t>
  </si>
  <si>
    <t>ALUBIAS COCO</t>
  </si>
  <si>
    <t>MARINADOS Y SALAZONES</t>
  </si>
  <si>
    <t>ZUMOSZumos y prensados</t>
  </si>
  <si>
    <t>Con tu ejemplo, cada persona podrá progresar a su ritmo, con confianza y ganar en autonomía.</t>
  </si>
  <si>
    <t xml:space="preserve">3. Appuyez sur Alt+Entrée </t>
  </si>
  <si>
    <t>204 153 255  #CC99FF</t>
  </si>
  <si>
    <t>ENTRÉES</t>
  </si>
  <si>
    <t>ENTREMET.GÉNOISE</t>
  </si>
  <si>
    <t>ENTRÉE-CHAUDE</t>
  </si>
  <si>
    <t>GALANTINE</t>
  </si>
  <si>
    <t>PAPILLOTES</t>
  </si>
  <si>
    <t>CHAMPIGNONS</t>
  </si>
  <si>
    <t>H. NOIRS</t>
  </si>
  <si>
    <t>MARINADES &amp; SALAISONS</t>
  </si>
  <si>
    <t>JUS.Jus &amp; pressés</t>
  </si>
  <si>
    <t>R255V204 B153</t>
  </si>
  <si>
    <t>R153V204 B255</t>
  </si>
  <si>
    <t xml:space="preserve">pour insérer le break </t>
  </si>
  <si>
    <t>ES</t>
  </si>
  <si>
    <t>GANACHE</t>
  </si>
  <si>
    <t>FOIE GRAS</t>
  </si>
  <si>
    <t>EN PAPILLOTE</t>
  </si>
  <si>
    <t>DUCK</t>
  </si>
  <si>
    <t>CELERIAC (CELERY ROOT)</t>
  </si>
  <si>
    <t>FLAGEOLET BEANS</t>
  </si>
  <si>
    <t>TARTARES &amp; CEVICHES</t>
  </si>
  <si>
    <t>Smoothies</t>
  </si>
  <si>
    <t>GALANTINA</t>
  </si>
  <si>
    <t>PATO</t>
  </si>
  <si>
    <t>APIONABO</t>
  </si>
  <si>
    <t>FLAGEOLETS</t>
  </si>
  <si>
    <t>TÁRTAROS Y CEVICHES</t>
  </si>
  <si>
    <t>153 204 0    #99CC00</t>
  </si>
  <si>
    <t>Compartir tus saberes es una forma de rendir homenaje a quienes nos transmitieron los suyos,</t>
  </si>
  <si>
    <t>a veces en silencio, a veces con exigencia, y gracias a quienes seguimos avanzando hoy.</t>
  </si>
  <si>
    <t>FOIE-GRAS</t>
  </si>
  <si>
    <t>MORTADELLE</t>
  </si>
  <si>
    <t>POCHÉ</t>
  </si>
  <si>
    <t>CHOU BLANC</t>
  </si>
  <si>
    <t>H. ROUGES</t>
  </si>
  <si>
    <t>Tatrtares &amp; Ceviches</t>
  </si>
  <si>
    <t>R204V153 B255</t>
  </si>
  <si>
    <t>R0V102 B204</t>
  </si>
  <si>
    <t>AFTERNOON SNACK</t>
  </si>
  <si>
    <t>CAKE</t>
  </si>
  <si>
    <t>HORS D'OEUVRES</t>
  </si>
  <si>
    <t>MORTADELLA</t>
  </si>
  <si>
    <t>POACHED</t>
  </si>
  <si>
    <t>MUSHROOMS</t>
  </si>
  <si>
    <t>BLACK BEANS</t>
  </si>
  <si>
    <t>SOUPS &amp; BISQUES</t>
  </si>
  <si>
    <t>Sodas &amp; lemonades</t>
  </si>
  <si>
    <t>MERIENDA</t>
  </si>
  <si>
    <t>PASTEL</t>
  </si>
  <si>
    <t>ENTREM ESES</t>
  </si>
  <si>
    <t>MORTADELA</t>
  </si>
  <si>
    <t>POCHADO</t>
  </si>
  <si>
    <t>CHAMPIÑONES</t>
  </si>
  <si>
    <t>FRIJOLES/ALUBIAS NEGRAS</t>
  </si>
  <si>
    <t>SOPAS Y BISQUES</t>
  </si>
  <si>
    <t>Refrescos y limonadas</t>
  </si>
  <si>
    <t>255 102 0    #FF6600</t>
  </si>
  <si>
    <t>FECULENTS</t>
  </si>
  <si>
    <t>GATEAU</t>
  </si>
  <si>
    <t>HORS-D'ŒUVRE</t>
  </si>
  <si>
    <t>PATE.CAMPAGNE</t>
  </si>
  <si>
    <t>POELLÉ</t>
  </si>
  <si>
    <t>CHOU ROUGE</t>
  </si>
  <si>
    <t>H. SOISSON</t>
  </si>
  <si>
    <t>Soupes &amp; Bisques</t>
  </si>
  <si>
    <t>Sodas &amp; limonades</t>
  </si>
  <si>
    <t>DAIRY + ES</t>
  </si>
  <si>
    <t>MERINGUE</t>
  </si>
  <si>
    <t xml:space="preserve"> PASTRY</t>
  </si>
  <si>
    <t>COUNTRY PÂTÉ</t>
  </si>
  <si>
    <t>PANROASTED</t>
  </si>
  <si>
    <t>WHITE CABBAGE</t>
  </si>
  <si>
    <t>RED BEANS</t>
  </si>
  <si>
    <t>BASIC PREPARATIONS</t>
  </si>
  <si>
    <t>Syrups &amp; shrubs</t>
  </si>
  <si>
    <t>LÁCTEOS + FÉCULAS</t>
  </si>
  <si>
    <t>MERENGUE</t>
  </si>
  <si>
    <t xml:space="preserve"> DE CÁTERING</t>
  </si>
  <si>
    <t>PATÉ DE CAMPAÑA</t>
  </si>
  <si>
    <t>A LA SARTÉN</t>
  </si>
  <si>
    <t>COL BLANCA</t>
  </si>
  <si>
    <t>FRIJOLES/ALUBIAS ROJAS</t>
  </si>
  <si>
    <t>PREPARACIONES BÁSICAS</t>
  </si>
  <si>
    <t>Jarabes y shrubs</t>
  </si>
  <si>
    <t>GOUTER</t>
  </si>
  <si>
    <t>PATISSERIE-TRAITEUR</t>
  </si>
  <si>
    <t xml:space="preserve">PATÉ DEFOIE </t>
  </si>
  <si>
    <t>RÂGOUTS</t>
  </si>
  <si>
    <t>DINDE</t>
  </si>
  <si>
    <t>CHOUX BROCOLIS</t>
  </si>
  <si>
    <t>H.BLANCS</t>
  </si>
  <si>
    <t>Préparations de base</t>
  </si>
  <si>
    <t>Sirops &amp; shrubs</t>
  </si>
  <si>
    <t>DAIRYCHEESES</t>
  </si>
  <si>
    <t>MOUSSES</t>
  </si>
  <si>
    <t>COMPOSED SALAD</t>
  </si>
  <si>
    <t>LIVER PÂTÉ</t>
  </si>
  <si>
    <t>STEWED</t>
  </si>
  <si>
    <t>RED CABBAGE</t>
  </si>
  <si>
    <t>SOISSON BEANS</t>
  </si>
  <si>
    <t>SAUCES &amp; BUTTERS</t>
  </si>
  <si>
    <t>Punches</t>
  </si>
  <si>
    <t>LÁCTEOSQUESOS</t>
  </si>
  <si>
    <t>ENSALADA COMPUESTA</t>
  </si>
  <si>
    <t>PATÉ DE HÍGADO</t>
  </si>
  <si>
    <t>ESTOFADO</t>
  </si>
  <si>
    <t>COL ROJA (LOMDA)</t>
  </si>
  <si>
    <t>ALUBIAS SOISSON</t>
  </si>
  <si>
    <t>SALSAS Y MANTEQUILLAS</t>
  </si>
  <si>
    <t>Ponches</t>
  </si>
  <si>
    <t>255 204 153  #FFCC99</t>
  </si>
  <si>
    <t>LAITAGES+FECULENTS</t>
  </si>
  <si>
    <t>SALADE-COMPOSÉE</t>
  </si>
  <si>
    <t>QUENELLES</t>
  </si>
  <si>
    <t>RÔTI</t>
  </si>
  <si>
    <t>FARCES</t>
  </si>
  <si>
    <t>CHOUX CHINOIS</t>
  </si>
  <si>
    <t>LENTILLES</t>
  </si>
  <si>
    <t>Sauces &amp; Beurres</t>
  </si>
  <si>
    <t xml:space="preserve">Punchs </t>
  </si>
  <si>
    <t>PASTRIES</t>
  </si>
  <si>
    <t>DOUGHBRIOCHE</t>
  </si>
  <si>
    <t>SIMPLE SALAD</t>
  </si>
  <si>
    <t>ROASTED</t>
  </si>
  <si>
    <t>TURKEY</t>
  </si>
  <si>
    <t>BROCCOLI</t>
  </si>
  <si>
    <t>WHITE BEANS</t>
  </si>
  <si>
    <t>COD</t>
  </si>
  <si>
    <t>Fermented(kefir, kombucha)</t>
  </si>
  <si>
    <t>MASABRIOCHE</t>
  </si>
  <si>
    <t>ENSALADA SIMPLE</t>
  </si>
  <si>
    <t>ASADO</t>
  </si>
  <si>
    <t>PAVO</t>
  </si>
  <si>
    <t>BRÓCOLI</t>
  </si>
  <si>
    <t>ALUBIAS BLANCAS</t>
  </si>
  <si>
    <t>BACALAO</t>
  </si>
  <si>
    <t>Fermentadas(kéfir, kombucha)</t>
  </si>
  <si>
    <t>LAITAGESFROMAGES</t>
  </si>
  <si>
    <t>PATE A.BRIOCHE</t>
  </si>
  <si>
    <t>SALADE-SIMPLE</t>
  </si>
  <si>
    <t>RILLETTES</t>
  </si>
  <si>
    <t>SAUMURÉ</t>
  </si>
  <si>
    <t>GIBIER À PLUMES</t>
  </si>
  <si>
    <t>CHOUX BRUXELLES</t>
  </si>
  <si>
    <t>CHOUX FLEUR</t>
  </si>
  <si>
    <t>MAÏS</t>
  </si>
  <si>
    <t>CABILLAUD</t>
  </si>
  <si>
    <t>Fermentées.(kefir, kombucha)</t>
  </si>
  <si>
    <t>MAIN COURSE</t>
  </si>
  <si>
    <t>DOUGHCROISSANTS</t>
  </si>
  <si>
    <t>HOT SAUCE</t>
  </si>
  <si>
    <t>BRINED</t>
  </si>
  <si>
    <t>STUFFINGS</t>
  </si>
  <si>
    <t>CHINESE CABBAGE</t>
  </si>
  <si>
    <t>LENTILS</t>
  </si>
  <si>
    <t>SALMON</t>
  </si>
  <si>
    <t>Detox</t>
  </si>
  <si>
    <t>PLATO PRINCIPAL</t>
  </si>
  <si>
    <t>MASACROISSANT</t>
  </si>
  <si>
    <t>SALSA CALIENTE</t>
  </si>
  <si>
    <t>SALMUERADO</t>
  </si>
  <si>
    <t>RELLENOS</t>
  </si>
  <si>
    <t>COL CHINA</t>
  </si>
  <si>
    <t>LENTEJAS</t>
  </si>
  <si>
    <t>SALMÓN</t>
  </si>
  <si>
    <t>PATISSERIES</t>
  </si>
  <si>
    <t>PATE A.CROISSANTS</t>
  </si>
  <si>
    <t>SAUCE-CHAUDE</t>
  </si>
  <si>
    <t>RILLONS</t>
  </si>
  <si>
    <t>SAUTÉAVEC SAUCE</t>
  </si>
  <si>
    <t>GIBIER À POIL</t>
  </si>
  <si>
    <t>CHOUX ROMANESCO</t>
  </si>
  <si>
    <t>P.TERRE</t>
  </si>
  <si>
    <t>SAUMON</t>
  </si>
  <si>
    <t>COMPLETE DISHES</t>
  </si>
  <si>
    <t xml:space="preserve">DOUGHPUFF </t>
  </si>
  <si>
    <t>HOT EMULSIFIED SAUCE</t>
  </si>
  <si>
    <t>SAUTEEDWITH SAUCE</t>
  </si>
  <si>
    <t>GAME BIRDS</t>
  </si>
  <si>
    <t>BRUSSELS SPROUTS</t>
  </si>
  <si>
    <t>CAULIFLOWER</t>
  </si>
  <si>
    <t>CORN (MAIZE)</t>
  </si>
  <si>
    <t>TUNA</t>
  </si>
  <si>
    <t>Fruity</t>
  </si>
  <si>
    <t>PLATOS COMPLETOS</t>
  </si>
  <si>
    <t>MASAHOJALDRADA</t>
  </si>
  <si>
    <t>SALSA EMULSIONADA CALIENTE</t>
  </si>
  <si>
    <t>RILLONS (de cerdo)</t>
  </si>
  <si>
    <t>SALTEADOCON SALSA</t>
  </si>
  <si>
    <t>CAZA DE PLUMA</t>
  </si>
  <si>
    <t>COLES DE BRUSELAS</t>
  </si>
  <si>
    <t>COLIFLOR</t>
  </si>
  <si>
    <t>MAÍZ</t>
  </si>
  <si>
    <t>ATÚN</t>
  </si>
  <si>
    <t>Afrutado</t>
  </si>
  <si>
    <t>PLATPRINCIPAL</t>
  </si>
  <si>
    <t>PATE .FEUILLETÉE</t>
  </si>
  <si>
    <t>SAUCE-EMULSIONNÉE CHAUDE</t>
  </si>
  <si>
    <t>ROULADE</t>
  </si>
  <si>
    <t>SAUTÉSANS SAUCE</t>
  </si>
  <si>
    <t>JUS / BOUILLON</t>
  </si>
  <si>
    <t>CHOUX DE MILAN</t>
  </si>
  <si>
    <t>CONCOMBRES</t>
  </si>
  <si>
    <t>PÂTES</t>
  </si>
  <si>
    <t>THON</t>
  </si>
  <si>
    <t>Fruité</t>
  </si>
  <si>
    <t>FISH</t>
  </si>
  <si>
    <t>DOUGHBREAD</t>
  </si>
  <si>
    <t>COLD SAUCE</t>
  </si>
  <si>
    <t>SAUTEEDWITHOUT SAUCE</t>
  </si>
  <si>
    <t>GAME (MAMMALS)</t>
  </si>
  <si>
    <t>ROMANESCO</t>
  </si>
  <si>
    <t>POTATOES</t>
  </si>
  <si>
    <t>SEA BREAM</t>
  </si>
  <si>
    <t>Creamy</t>
  </si>
  <si>
    <t>PESCADOS</t>
  </si>
  <si>
    <t>MASAPAN</t>
  </si>
  <si>
    <t>SALSA FRÍA</t>
  </si>
  <si>
    <t>SALTEADOSIN SALSA</t>
  </si>
  <si>
    <t>CAZA DE PELO</t>
  </si>
  <si>
    <t>PATATAS</t>
  </si>
  <si>
    <t>DORADA</t>
  </si>
  <si>
    <t>Cremoso</t>
  </si>
  <si>
    <t>PLATSCOMPLETS</t>
  </si>
  <si>
    <t>PATE A.PAIN</t>
  </si>
  <si>
    <t>SAUCE FROIDE</t>
  </si>
  <si>
    <t xml:space="preserve">SAUCISSE </t>
  </si>
  <si>
    <t>VAPEUR</t>
  </si>
  <si>
    <t>COURGETTES</t>
  </si>
  <si>
    <t>POIS CHICHES</t>
  </si>
  <si>
    <t>DORADE</t>
  </si>
  <si>
    <t>Crémeux</t>
  </si>
  <si>
    <t>HOT PREPARATIONS</t>
  </si>
  <si>
    <t>DOUGHSANDWICH BREAD</t>
  </si>
  <si>
    <t>VEGETABLE TERRINE</t>
  </si>
  <si>
    <t>SAUSAGE</t>
  </si>
  <si>
    <t>STEAMED</t>
  </si>
  <si>
    <t>JUS / STOCK</t>
  </si>
  <si>
    <t>SAVOY CABBAGE</t>
  </si>
  <si>
    <t>CUCUMBERS</t>
  </si>
  <si>
    <t>PASTA</t>
  </si>
  <si>
    <t>HAKE</t>
  </si>
  <si>
    <t>Classics</t>
  </si>
  <si>
    <t>PREPARACIONES CALIENTES</t>
  </si>
  <si>
    <t>MASAPAN DE MOLDE</t>
  </si>
  <si>
    <t xml:space="preserve">TERRINA DE </t>
  </si>
  <si>
    <t>SALCHICHA</t>
  </si>
  <si>
    <t>AL VAPOR</t>
  </si>
  <si>
    <t>JUS / CALDO</t>
  </si>
  <si>
    <t>COL DE SABOYA</t>
  </si>
  <si>
    <t>PEPINOS</t>
  </si>
  <si>
    <t>MERLUZA</t>
  </si>
  <si>
    <t>Clásicos</t>
  </si>
  <si>
    <t>POISSONS</t>
  </si>
  <si>
    <t>PATE.PAIN DE MIE</t>
  </si>
  <si>
    <t>TERRINE DE-LÉGUMES</t>
  </si>
  <si>
    <t>SAUCISSON DEFOIE</t>
  </si>
  <si>
    <t>MOUTON</t>
  </si>
  <si>
    <t>ENDIVES</t>
  </si>
  <si>
    <t>POLENTA</t>
  </si>
  <si>
    <t>MERLU</t>
  </si>
  <si>
    <t>Classiques</t>
  </si>
  <si>
    <t>MEATS</t>
  </si>
  <si>
    <t>DOUGHSAVARIN</t>
  </si>
  <si>
    <t>FISH TERRINE</t>
  </si>
  <si>
    <t>LIVER SAUSAGE</t>
  </si>
  <si>
    <t>ZUCCHINI</t>
  </si>
  <si>
    <t>CHICKPEAS</t>
  </si>
  <si>
    <t>POLLOCK</t>
  </si>
  <si>
    <t>Signatures</t>
  </si>
  <si>
    <t>CARNES</t>
  </si>
  <si>
    <t>MASASAVARIN</t>
  </si>
  <si>
    <t>TERRINA DE PESCADO</t>
  </si>
  <si>
    <t>SALCHICHA DE HÍGADO</t>
  </si>
  <si>
    <t>CALABACINES</t>
  </si>
  <si>
    <t>GARBANZOS</t>
  </si>
  <si>
    <t>ABADEJO</t>
  </si>
  <si>
    <t>De autor</t>
  </si>
  <si>
    <t>PREPARATIONS.CHAUDES</t>
  </si>
  <si>
    <t>PATE A.SAVARIN</t>
  </si>
  <si>
    <t>TERRINE DE-POISSON</t>
  </si>
  <si>
    <t>ŒUFS</t>
  </si>
  <si>
    <t>CŒUR DE PALMIER</t>
  </si>
  <si>
    <t>EPINARDS</t>
  </si>
  <si>
    <t>RIZ</t>
  </si>
  <si>
    <t>LIEU</t>
  </si>
  <si>
    <t>POULTRY</t>
  </si>
  <si>
    <t>DOUGHYEASTED</t>
  </si>
  <si>
    <t>MEAT TERRINE</t>
  </si>
  <si>
    <t>MUTTON</t>
  </si>
  <si>
    <t>FRESH (DAY)</t>
  </si>
  <si>
    <t>Short</t>
  </si>
  <si>
    <t>AVES</t>
  </si>
  <si>
    <t>MASALEVADA</t>
  </si>
  <si>
    <t>TERRINA DE CARNE</t>
  </si>
  <si>
    <t>CASCQUERÍA</t>
  </si>
  <si>
    <t>CARNE DE OVEJA (MUTTON)</t>
  </si>
  <si>
    <t>ENDIVIAS</t>
  </si>
  <si>
    <t>FRESCO (DEL DÍA)</t>
  </si>
  <si>
    <t>Corto</t>
  </si>
  <si>
    <t>VIANDES</t>
  </si>
  <si>
    <t>PATE.LEVÉE</t>
  </si>
  <si>
    <t>TERRINE DE-VIANDE</t>
  </si>
  <si>
    <t>POISSON</t>
  </si>
  <si>
    <t>FENOUIL</t>
  </si>
  <si>
    <t>RUTABAGA</t>
  </si>
  <si>
    <t>FRAIS (JOUR)</t>
  </si>
  <si>
    <t>SOUP</t>
  </si>
  <si>
    <t>DOUGHSHORT/DRY</t>
  </si>
  <si>
    <t>POULTRY TERRINE</t>
  </si>
  <si>
    <t>EGGS</t>
  </si>
  <si>
    <t>HEARTS OF PALM</t>
  </si>
  <si>
    <t>SPINACH</t>
  </si>
  <si>
    <t>RICE</t>
  </si>
  <si>
    <t>FROZEN</t>
  </si>
  <si>
    <t>Long</t>
  </si>
  <si>
    <t>SOPA</t>
  </si>
  <si>
    <t>MASASECA</t>
  </si>
  <si>
    <t>TERRINA DE AVE</t>
  </si>
  <si>
    <t>HUEVOS</t>
  </si>
  <si>
    <t>PALMITOS</t>
  </si>
  <si>
    <t>ESPINACAS</t>
  </si>
  <si>
    <t>ARROZ</t>
  </si>
  <si>
    <t>CONGELADO</t>
  </si>
  <si>
    <t>Largo</t>
  </si>
  <si>
    <t>VOLAILLES</t>
  </si>
  <si>
    <t>PATE.SÈCHE</t>
  </si>
  <si>
    <t>TERRINE DE-VOLAILLE</t>
  </si>
  <si>
    <t>Pâtés</t>
  </si>
  <si>
    <t>COURGE</t>
  </si>
  <si>
    <t>NAVETS</t>
  </si>
  <si>
    <t>SEMOULE</t>
  </si>
  <si>
    <t>SURGELÉ</t>
  </si>
  <si>
    <t>DOUGHSWEET (PÂTE SUCRÉE)</t>
  </si>
  <si>
    <t>COCKTAIL BITES</t>
  </si>
  <si>
    <t>PÂTÉS</t>
  </si>
  <si>
    <t>FENNEL</t>
  </si>
  <si>
    <t>STUFFED</t>
  </si>
  <si>
    <t>MASADULCE (PÂTE SUCRÉE)</t>
  </si>
  <si>
    <t>BOCADITOS DE APERITIVO</t>
  </si>
  <si>
    <t>PATÉS</t>
  </si>
  <si>
    <t>PESCADO</t>
  </si>
  <si>
    <t>HINOJO</t>
  </si>
  <si>
    <t>NABO SUECO (RUTABAGA)</t>
  </si>
  <si>
    <t>RELLENO</t>
  </si>
  <si>
    <t>POTAGE</t>
  </si>
  <si>
    <t>PATE.SUCRÉE</t>
  </si>
  <si>
    <t>Bouchées-apéritif</t>
  </si>
  <si>
    <t>TERRINES</t>
  </si>
  <si>
    <t>POULE</t>
  </si>
  <si>
    <t>OIGNONS</t>
  </si>
  <si>
    <t>TOPINAMBOUR</t>
  </si>
  <si>
    <t>FARCI</t>
  </si>
  <si>
    <t>Punchs</t>
  </si>
  <si>
    <t>SHELLFISH</t>
  </si>
  <si>
    <t>DOUGHSFOR…</t>
  </si>
  <si>
    <t>COLD BUFFET</t>
  </si>
  <si>
    <t>PORK</t>
  </si>
  <si>
    <t>SQUASH</t>
  </si>
  <si>
    <t>TURNIPS</t>
  </si>
  <si>
    <t>SEMOLINA (COUSCOUS)</t>
  </si>
  <si>
    <t>MASASPARA…</t>
  </si>
  <si>
    <t>BUFÉ FRÍO</t>
  </si>
  <si>
    <t>TERRINAS</t>
  </si>
  <si>
    <t>CERDO</t>
  </si>
  <si>
    <t>CALABAZA</t>
  </si>
  <si>
    <t>NABOS</t>
  </si>
  <si>
    <t>SÉMOLA (COUSCOUS)</t>
  </si>
  <si>
    <t>PATES.A….</t>
  </si>
  <si>
    <t>Buffet-froid</t>
  </si>
  <si>
    <t>POULET</t>
  </si>
  <si>
    <t>CROSNE</t>
  </si>
  <si>
    <t>POIVRONS JAUNES</t>
  </si>
  <si>
    <t>SAUTE</t>
  </si>
  <si>
    <t>FRUIT PASTES (PÂTES DE FRUITS)</t>
  </si>
  <si>
    <t>HOT BUFFET</t>
  </si>
  <si>
    <t>HEN</t>
  </si>
  <si>
    <t>ONIONS</t>
  </si>
  <si>
    <t>JERUSALEM ARTICHOKE</t>
  </si>
  <si>
    <t>SALTEADO</t>
  </si>
  <si>
    <t>PÂTESDEFRUITS (DULCES DE FRUTA)</t>
  </si>
  <si>
    <t>BUFÉ CALIENTE</t>
  </si>
  <si>
    <t>GALLINA</t>
  </si>
  <si>
    <t>CEBOLLAS</t>
  </si>
  <si>
    <t>ALCACHOFA DE JERUSALÉN</t>
  </si>
  <si>
    <t>PATES.DE.FRUITS</t>
  </si>
  <si>
    <t>Buffet-chaud</t>
  </si>
  <si>
    <t>SAUCISSES (boyau)</t>
  </si>
  <si>
    <t>VEAU</t>
  </si>
  <si>
    <t>POIVRONS ROUGES</t>
  </si>
  <si>
    <t>STEW</t>
  </si>
  <si>
    <t>PETITS FOURS</t>
  </si>
  <si>
    <t>COMPOSED SALADS</t>
  </si>
  <si>
    <t>SAUSAGES (casings)</t>
  </si>
  <si>
    <t>CHICKEN</t>
  </si>
  <si>
    <t>CROSNE (CHINESE ARTICHOKE)</t>
  </si>
  <si>
    <t>YELLOW BELL PEPPERS</t>
  </si>
  <si>
    <t>ENSALADAS COMPUESTAS</t>
  </si>
  <si>
    <t>SALCHICHAS (en tripa)</t>
  </si>
  <si>
    <t>POLLO</t>
  </si>
  <si>
    <t>CROSNE (ALCACHOFA CHINA)</t>
  </si>
  <si>
    <t>PIMIENTOS AMARILLOS</t>
  </si>
  <si>
    <t>SAUTÉ</t>
  </si>
  <si>
    <t>PETITS.FOURS</t>
  </si>
  <si>
    <t>Salades-composées</t>
  </si>
  <si>
    <t>Jambons &amp; salaisons</t>
  </si>
  <si>
    <t>POIVRONS VERTS</t>
  </si>
  <si>
    <t>GRATIN</t>
  </si>
  <si>
    <t>PUDDING</t>
  </si>
  <si>
    <t>VERRINES</t>
  </si>
  <si>
    <t>HAMS &amp; CURED MEATS</t>
  </si>
  <si>
    <t>VEAL</t>
  </si>
  <si>
    <t>RED BELL PEPPERS</t>
  </si>
  <si>
    <t>GRATÉN</t>
  </si>
  <si>
    <t>PUDIN</t>
  </si>
  <si>
    <t>JAMONES Y SALAZONES</t>
  </si>
  <si>
    <t>TERNERA</t>
  </si>
  <si>
    <t>PIMIENTOS ROJOS</t>
  </si>
  <si>
    <t>RAGOUT</t>
  </si>
  <si>
    <t>BALLOTINES</t>
  </si>
  <si>
    <t>RADIS NOIRS</t>
  </si>
  <si>
    <t>VIENNOISERIES</t>
  </si>
  <si>
    <t>PUFF.PASTRY BITES</t>
  </si>
  <si>
    <t>GREEN BELL PEPPERS</t>
  </si>
  <si>
    <t>HOJALDRES</t>
  </si>
  <si>
    <t>BALOTINAS</t>
  </si>
  <si>
    <t>PIMIENTOS VERDES</t>
  </si>
  <si>
    <t>Viennoiseries</t>
  </si>
  <si>
    <t>FEUILLETES</t>
  </si>
  <si>
    <t>RADIS ROSES</t>
  </si>
  <si>
    <t>TARTS</t>
  </si>
  <si>
    <t>QUICHES</t>
  </si>
  <si>
    <t>BLACK RADISHES</t>
  </si>
  <si>
    <t>TARTAS</t>
  </si>
  <si>
    <t>RÁBANOS NEGROS</t>
  </si>
  <si>
    <t>Tartes</t>
  </si>
  <si>
    <t>Fromage de tête</t>
  </si>
  <si>
    <t>SAL.BATAVIA</t>
  </si>
  <si>
    <t>MACARONS</t>
  </si>
  <si>
    <t>DISHES</t>
  </si>
  <si>
    <t>HEAD CHEESE</t>
  </si>
  <si>
    <t>RED RADISHES</t>
  </si>
  <si>
    <t>PLATOS</t>
  </si>
  <si>
    <t>QUESO DE CABEZA</t>
  </si>
  <si>
    <t>RÁBANOS ROSAS</t>
  </si>
  <si>
    <t>Macarons</t>
  </si>
  <si>
    <t>PLATS</t>
  </si>
  <si>
    <t>CONFITS</t>
  </si>
  <si>
    <t>PATISSON</t>
  </si>
  <si>
    <t>SAL.CHICORÉE</t>
  </si>
  <si>
    <t>CHOCOLATE WORK</t>
  </si>
  <si>
    <t>GARNISHES</t>
  </si>
  <si>
    <t>SALAD BATAVIA</t>
  </si>
  <si>
    <t>CHOCOLATERÍA</t>
  </si>
  <si>
    <t>GUARNICIONES</t>
  </si>
  <si>
    <t>ENSALADA BATAVIA</t>
  </si>
  <si>
    <t>Chocolaterie</t>
  </si>
  <si>
    <t>GARNITURES</t>
  </si>
  <si>
    <t>SAL.CRESSON</t>
  </si>
  <si>
    <t>CREAMS &amp; MOUSSES</t>
  </si>
  <si>
    <t>SMOKED PRODUCTS</t>
  </si>
  <si>
    <t>PATTYPAN SQUASH</t>
  </si>
  <si>
    <t>SALAD CHICORY</t>
  </si>
  <si>
    <t>CREMAS Y MOUSSES</t>
  </si>
  <si>
    <t>PATISSON (CALABAZA BONETERA)</t>
  </si>
  <si>
    <t>ENSALADA ACHICORIA</t>
  </si>
  <si>
    <t>Crèmes &amp; mousses</t>
  </si>
  <si>
    <t>GRATTONS</t>
  </si>
  <si>
    <t>SAL.ENDIVE</t>
  </si>
  <si>
    <t>BASIC DOUGHS</t>
  </si>
  <si>
    <t>CRACKLINGS</t>
  </si>
  <si>
    <t>SALAD CRESS</t>
  </si>
  <si>
    <t>MASAS BÁSICAS</t>
  </si>
  <si>
    <t>CHICHARRONES</t>
  </si>
  <si>
    <t>ENSALADA BERRO</t>
  </si>
  <si>
    <t>Pâtes de base</t>
  </si>
  <si>
    <t>SAL.FEUILLE DE CHÊNE</t>
  </si>
  <si>
    <t>YULE LOGS (BÛCHES)</t>
  </si>
  <si>
    <t>SALAD ENDIVE</t>
  </si>
  <si>
    <t>TRONCOS (BÛCHES)</t>
  </si>
  <si>
    <t>ENSALADA ENDIVIA</t>
  </si>
  <si>
    <t>Bûches</t>
  </si>
  <si>
    <t>POTIRON</t>
  </si>
  <si>
    <t>SAL.FRISÉE</t>
  </si>
  <si>
    <t>SALAD OAK LEAF</t>
  </si>
  <si>
    <t>ENSALADA HOJA DE ROBLE</t>
  </si>
  <si>
    <t>Petits fours</t>
  </si>
  <si>
    <t>POUSSES DE BAMBOU</t>
  </si>
  <si>
    <t>SAL.ICEBERG</t>
  </si>
  <si>
    <t>ICE CREAM &amp; FROZEN DESSERTS</t>
  </si>
  <si>
    <t>PUMPKIN</t>
  </si>
  <si>
    <t>SALAD FRISÉE</t>
  </si>
  <si>
    <t>HELADERÍA</t>
  </si>
  <si>
    <t>CALABAZA (POTIRON)</t>
  </si>
  <si>
    <t>ENSALADA FRISÉE</t>
  </si>
  <si>
    <t>Glacerie</t>
  </si>
  <si>
    <t>SAL.KRISETTE</t>
  </si>
  <si>
    <t>DECORATIONS</t>
  </si>
  <si>
    <t>BAMBOO SHOOTS</t>
  </si>
  <si>
    <t>SALAD ICEBERG</t>
  </si>
  <si>
    <t>DECORACIONES</t>
  </si>
  <si>
    <t>BROTES DE BAMBÚ</t>
  </si>
  <si>
    <t>ENSALADA ICEBERG</t>
  </si>
  <si>
    <t>Décors</t>
  </si>
  <si>
    <t>SAL.LAITUE</t>
  </si>
  <si>
    <t>SALAD KRISETTE</t>
  </si>
  <si>
    <t>ENSALADA KRISETTE</t>
  </si>
  <si>
    <t>SALADE</t>
  </si>
  <si>
    <t>SAL.LOLA ROSA</t>
  </si>
  <si>
    <t>SALAD LETTUCE</t>
  </si>
  <si>
    <t>ENSALADA LECHUGA</t>
  </si>
  <si>
    <t>SALSIFIS</t>
  </si>
  <si>
    <t>SAL.MÂCHE</t>
  </si>
  <si>
    <t>LETTUCE</t>
  </si>
  <si>
    <t>SALAD LOLLO ROSA</t>
  </si>
  <si>
    <t>LECHUGA</t>
  </si>
  <si>
    <t>ENSALADA LOLLO ROSA</t>
  </si>
  <si>
    <t>SOJA</t>
  </si>
  <si>
    <t>SAL.MESCLUN</t>
  </si>
  <si>
    <t>SALSIFY</t>
  </si>
  <si>
    <t>SALAD LAMB’S LETTUCE (MÂCHE)</t>
  </si>
  <si>
    <t>SALSIFÍ</t>
  </si>
  <si>
    <t>ENSALADA CANÓNIGOS (MÂCHE)</t>
  </si>
  <si>
    <t>TOMATES CERISES</t>
  </si>
  <si>
    <t>SAL.PISSENLIT</t>
  </si>
  <si>
    <t>SOY</t>
  </si>
  <si>
    <t>SALAD MESCLUN</t>
  </si>
  <si>
    <t>ENSALADA MESCLUN</t>
  </si>
  <si>
    <t>TOMATES MARMANDE</t>
  </si>
  <si>
    <t>SAL.ROMAINE</t>
  </si>
  <si>
    <t>CHERRY TOMATOES</t>
  </si>
  <si>
    <t>SALAD DANDELION</t>
  </si>
  <si>
    <t>TOMATES CHERRY</t>
  </si>
  <si>
    <t>ENSALADA DIENTE DE LEÓN</t>
  </si>
  <si>
    <t>TOMATES OLIVETTE</t>
  </si>
  <si>
    <t>SAL.SCAROLE</t>
  </si>
  <si>
    <t>MARMANDE TOMATOES</t>
  </si>
  <si>
    <t>SALAD ROMAINE</t>
  </si>
  <si>
    <t>ENSALADA ROMANA</t>
  </si>
  <si>
    <t>TOMATES ROMAINE</t>
  </si>
  <si>
    <t>SAL.TRÉVISE</t>
  </si>
  <si>
    <t>OLIVETTE (PLUM) TOMATOES</t>
  </si>
  <si>
    <t>SALAD ESCAROLE</t>
  </si>
  <si>
    <t>TOMATES OLIVETTE (PERA)</t>
  </si>
  <si>
    <t>ENSALADA ESCAROLA</t>
  </si>
  <si>
    <t>ROMA TOMATOES</t>
  </si>
  <si>
    <t>SALAD TREVISO</t>
  </si>
  <si>
    <t>TOMATES ROMA</t>
  </si>
  <si>
    <t>ENSALADA TREVISO</t>
  </si>
  <si>
    <t>SALADES COMPOSÉES</t>
  </si>
  <si>
    <t>SALAD (GENERAL)</t>
  </si>
  <si>
    <t>ENSALADA (GENERAL)</t>
  </si>
  <si>
    <t>TOMATES</t>
  </si>
  <si>
    <t>TOMATOES</t>
  </si>
  <si>
    <t>IDENTIFICATION  DES CADRES ET DES "POSTITS" RECETTES  le tiret  - ou le double  --  du 6 sert,servent de séparateur(s) pour la formule d'extraction</t>
  </si>
  <si>
    <t xml:space="preserve">Date de mise à jour : 05 DÉCEMBRE 2025 </t>
  </si>
  <si>
    <r>
      <t xml:space="preserve">Dans certaines cellules (comme </t>
    </r>
    <r>
      <rPr>
        <b/>
        <sz val="12"/>
        <color theme="1"/>
        <rFont val="Calibri"/>
        <family val="2"/>
        <scheme val="minor"/>
      </rPr>
      <t>collez la--FAMILLE</t>
    </r>
    <r>
      <rPr>
        <sz val="12"/>
        <color theme="1"/>
        <rFont val="Calibri"/>
        <family val="2"/>
        <scheme val="minor"/>
      </rPr>
      <t xml:space="preserve">), vous verrez </t>
    </r>
    <r>
      <rPr>
        <sz val="12"/>
        <color theme="1"/>
        <rFont val="Arial Unicode MS"/>
      </rPr>
      <t>--</t>
    </r>
    <r>
      <rPr>
        <sz val="12"/>
        <color theme="1"/>
        <rFont val="Calibri"/>
        <family val="2"/>
        <scheme val="minor"/>
      </rPr>
      <t>.</t>
    </r>
  </si>
  <si>
    <t>Pour vos futurs documents → autre identification possible</t>
  </si>
  <si>
    <t>Ce n’est pas une erreur, c’est volontaire.</t>
  </si>
  <si>
    <t>▼ abréviation de l’identification (extraction via formules)</t>
  </si>
  <si>
    <t>Ce classeur construit des phrases structurées du type :</t>
  </si>
  <si>
    <t>cuisine-crudité-CÉLÉRI BRANCHE</t>
  </si>
  <si>
    <t>►</t>
  </si>
  <si>
    <t>Nom | Info complémentaire | Suite de la description</t>
  </si>
  <si>
    <t>(par exemple MAJUSCULE(GAUCHE(J21;1))&amp;" "&amp;J21&amp;" | "&amp;S21&amp;"| "&amp;J23&amp;" "&amp;K23).</t>
  </si>
  <si>
    <r>
      <t xml:space="preserve">Quand il n’y a </t>
    </r>
    <r>
      <rPr>
        <b/>
        <sz val="12"/>
        <color theme="1"/>
        <rFont val="Calibri"/>
        <family val="2"/>
        <scheme val="minor"/>
      </rPr>
      <t>aucune information à mettre</t>
    </r>
    <r>
      <rPr>
        <sz val="12"/>
        <color theme="1"/>
        <rFont val="Calibri"/>
        <family val="2"/>
        <scheme val="minor"/>
      </rPr>
      <t xml:space="preserve"> dans la zone “info complémentaire”, on utilise </t>
    </r>
    <r>
      <rPr>
        <sz val="12"/>
        <color theme="1"/>
        <rFont val="Arial Unicode MS"/>
      </rPr>
      <t>--</t>
    </r>
    <r>
      <rPr>
        <sz val="12"/>
        <color theme="1"/>
        <rFont val="Calibri"/>
        <family val="2"/>
        <scheme val="minor"/>
      </rPr>
      <t xml:space="preserve"> plutôt que laisser la cellule vide.</t>
    </r>
  </si>
  <si>
    <t>Cela sert à :</t>
  </si>
  <si>
    <t xml:space="preserve">choisissez : vous avez soit la première lettre du nom de la recette ▼                  </t>
  </si>
  <si>
    <r>
      <t xml:space="preserve">garder la même structure de texte : </t>
    </r>
    <r>
      <rPr>
        <sz val="12"/>
        <color theme="1"/>
        <rFont val="Arial Unicode MS"/>
      </rPr>
      <t>… | --| …</t>
    </r>
  </si>
  <si>
    <t>CHIBOUST PAMPLEMOUSSE</t>
  </si>
  <si>
    <t>pâtisserie--ENTREMET</t>
  </si>
  <si>
    <t>montrer clairement qu’il n’y a rien à cet endroit (ce n’est pas un oubli),</t>
  </si>
  <si>
    <r>
      <t xml:space="preserve">faciliter les tris, recherches ou découpes de texte basées sur le symbole </t>
    </r>
    <r>
      <rPr>
        <sz val="12"/>
        <color theme="1"/>
        <rFont val="Arial Unicode MS"/>
      </rPr>
      <t>|</t>
    </r>
    <r>
      <rPr>
        <sz val="12"/>
        <color theme="1"/>
        <rFont val="Calibri"/>
        <family val="2"/>
        <scheme val="minor"/>
      </rPr>
      <t>.</t>
    </r>
  </si>
  <si>
    <t>En résumé :</t>
  </si>
  <si>
    <t xml:space="preserve">soit une concaténation de la famille avec des formules d'extraction▼                  </t>
  </si>
  <si>
    <r>
      <t>--</t>
    </r>
    <r>
      <rPr>
        <sz val="12"/>
        <color theme="1"/>
        <rFont val="Calibri"/>
        <family val="2"/>
        <scheme val="minor"/>
      </rPr>
      <t xml:space="preserve"> = “zone volontairement vide, mais prise en compte dans la phrase”.</t>
    </r>
  </si>
  <si>
    <t xml:space="preserve">Les textes des fichiers peuvent être en anglais ou en espagnol, mais les formules restent en français </t>
  </si>
  <si>
    <t>Textes en EN ou ES possibles — Formules toujours en FR</t>
  </si>
  <si>
    <t>Passez le flambeau. Transmettez vos savoir-faire : les apprenants comprendront plus vite, réussiront mieux et feront progresser vos documents.</t>
  </si>
  <si>
    <t>Voici une petite liste je vous laisse le plaisir de modifier les couleurs à votre convenance</t>
  </si>
  <si>
    <t>j'ai saisi "Postit" parce que Post-it® est une marque déposée</t>
  </si>
  <si>
    <t>CHARCUTERIE</t>
  </si>
  <si>
    <t>MODES DE CUISSON</t>
  </si>
  <si>
    <t>cuisine-plat-PROTÉINES</t>
  </si>
  <si>
    <t>cuisine-légumes-CUIDITES</t>
  </si>
  <si>
    <t>cuisine-légumes-CRUDITES</t>
  </si>
  <si>
    <t>cuisine-légumes-FÉCULENTS</t>
  </si>
  <si>
    <t>POISSONNERIE</t>
  </si>
  <si>
    <t>Batenders-BAR-BOISSONS</t>
  </si>
  <si>
    <t>R51-V153 B102</t>
  </si>
  <si>
    <t>cuisine-ACCOMPAGNEMENTS</t>
  </si>
  <si>
    <t>pâtisserie--BAVAROIS</t>
  </si>
  <si>
    <t>traiteur-ROTIS-froids</t>
  </si>
  <si>
    <t xml:space="preserve"> charcuterie--GELEES</t>
  </si>
  <si>
    <t>cuisson--BRAISÉ</t>
  </si>
  <si>
    <t>cuisine-protéines-ABATS</t>
  </si>
  <si>
    <t>AGRUMES-comme -POMME PAMPLE.</t>
  </si>
  <si>
    <t>crudité-AGRUMES-POMME PAMPLE.</t>
  </si>
  <si>
    <t>cuisine-féculent-BLÉ</t>
  </si>
  <si>
    <t>Poissonnerie--COQUILLAGES</t>
  </si>
  <si>
    <t>BAR-Cocktails-avec alcool</t>
  </si>
  <si>
    <t>R153-V204 B0</t>
  </si>
  <si>
    <t>R0-V128 B0</t>
  </si>
  <si>
    <t>vous pouvez fusionner les cellules et renvoyer à la ligne automatiquement</t>
  </si>
  <si>
    <t>cuisine-COMPOSES-VERTS</t>
  </si>
  <si>
    <t>pâtisserie--BISCUITS</t>
  </si>
  <si>
    <t>traiteur-AMUSE-BOUCHE</t>
  </si>
  <si>
    <t>charcuterie-BOUDIN-BLANC</t>
  </si>
  <si>
    <t>cuisson--CONFIT</t>
  </si>
  <si>
    <t>cuisine-protéines-ABATTIS</t>
  </si>
  <si>
    <t>cuisine-cuidité-ARTICHAUT</t>
  </si>
  <si>
    <t>cuisine-crudité-AVOCAT</t>
  </si>
  <si>
    <t>cuisine-féculent-BOULGHOUR</t>
  </si>
  <si>
    <t>Poissonnerie--CRUSTACÉS</t>
  </si>
  <si>
    <t>BAR-Cocktails-sans alcool</t>
  </si>
  <si>
    <t>R128-V0-B0</t>
  </si>
  <si>
    <t>R0-V255 B0</t>
  </si>
  <si>
    <t>MAIS VOUS POUVEZ AUSSI</t>
  </si>
  <si>
    <t>cuisine--CRUDITES</t>
  </si>
  <si>
    <t>pâtisserie--CHARLOTES</t>
  </si>
  <si>
    <t>traiteur--ASPICS</t>
  </si>
  <si>
    <t xml:space="preserve"> charcuterie-BOUDIN-NOIR</t>
  </si>
  <si>
    <t>cuisson--FRIT</t>
  </si>
  <si>
    <t>cuisine-protéines-AGNEAU</t>
  </si>
  <si>
    <t>cuisine-cuidité-ASPERGES</t>
  </si>
  <si>
    <t>cuisine-crudité-BETTERAVES</t>
  </si>
  <si>
    <t>cuisine-féculent-FÉVES</t>
  </si>
  <si>
    <t>Poissonnerie--POISSON ENTIER</t>
  </si>
  <si>
    <t>BAR-Boissons-boissons chaudes</t>
  </si>
  <si>
    <t>R255-V0 B255</t>
  </si>
  <si>
    <t>R255-V153 B204</t>
  </si>
  <si>
    <t>cuisine--CUIDITES</t>
  </si>
  <si>
    <t>pâtisserie--CHOCOLATS</t>
  </si>
  <si>
    <t>traiteur--CANAPÉS</t>
  </si>
  <si>
    <t xml:space="preserve"> charcuterie--GIBIER</t>
  </si>
  <si>
    <t>cuisson--FUMÉ</t>
  </si>
  <si>
    <t>cuisine-protéines-BŒUF</t>
  </si>
  <si>
    <t>cuisine-cuidité-BETTERAVES</t>
  </si>
  <si>
    <t>cuisine-crudité-CAROTTES</t>
  </si>
  <si>
    <t>cuisine-féculent-FÉVETTES</t>
  </si>
  <si>
    <t>Poissonnerie--Filets / Portions</t>
  </si>
  <si>
    <t>BAR-Boissons-boissons froides</t>
  </si>
  <si>
    <t>R255-V102 B0</t>
  </si>
  <si>
    <t>R50-V204 B255</t>
  </si>
  <si>
    <t>1. Double-cliquez sur la</t>
  </si>
  <si>
    <t>cuisine-DESSERT-ASSIETTE</t>
  </si>
  <si>
    <t>pâtisserie--CONFISERIES</t>
  </si>
  <si>
    <t>traiteur-CHAUD-FROID</t>
  </si>
  <si>
    <t xml:space="preserve"> charcuterie--LAPIN</t>
  </si>
  <si>
    <t>cuisson--GRILLÉ</t>
  </si>
  <si>
    <t>cuisine-protéines-CAILLES</t>
  </si>
  <si>
    <t>cuisine-cuidité-CAROTTES</t>
  </si>
  <si>
    <t>cuisine-féculent-H. COCOS</t>
  </si>
  <si>
    <t>Poissonnerie--Charcuterie de la Mer</t>
  </si>
  <si>
    <t>BAR-CAFES-cafés</t>
  </si>
  <si>
    <t>R255-V0 B0</t>
  </si>
  <si>
    <t>R255-V204 B0</t>
  </si>
  <si>
    <t>coupure de ligne</t>
  </si>
  <si>
    <t>cuisine--DESSERTS</t>
  </si>
  <si>
    <t>traiteur-ENTRÉE-FROIDE</t>
  </si>
  <si>
    <t xml:space="preserve"> charcuterie-PURE-VOLAILLE </t>
  </si>
  <si>
    <t>cuisson--NATURE</t>
  </si>
  <si>
    <t>cuisine-protéines-CANARD</t>
  </si>
  <si>
    <t>cuisine-cuidité-CÉLÉRI BRANCHE</t>
  </si>
  <si>
    <t>cuisine-crudité-CÉLÉRI RAVE</t>
  </si>
  <si>
    <t>cuisine-féculent-H. FLAGEOLETS</t>
  </si>
  <si>
    <t>Poissonnerie--FUMAISONS</t>
  </si>
  <si>
    <t>BAR-THE-thés</t>
  </si>
  <si>
    <t>R0-V0 B255</t>
  </si>
  <si>
    <t>la ligne.</t>
  </si>
  <si>
    <t>cuisine--ENTRÉES</t>
  </si>
  <si>
    <t>pâtisserie-ENTREMET-GÉNOISE</t>
  </si>
  <si>
    <t>traiteur-ENTRÉE-CHAUDE</t>
  </si>
  <si>
    <t xml:space="preserve"> charcuterie--GALANTINE</t>
  </si>
  <si>
    <t>cuisson--PAPILLOTES</t>
  </si>
  <si>
    <t>cuisine-protéines-CHARCUTERIES</t>
  </si>
  <si>
    <t>cuisine-cuidité-CÉLÉRI RAVE</t>
  </si>
  <si>
    <t>cuisine-crudité-CHAMPIGNONS</t>
  </si>
  <si>
    <t>cuisine-féculent-H. NOIRS</t>
  </si>
  <si>
    <t>Poissonnerie--MARINADES &amp; SALAISONS</t>
  </si>
  <si>
    <t>BAR--JUS-Jus &amp; pressés</t>
  </si>
  <si>
    <t>R255-V204 B153</t>
  </si>
  <si>
    <t>R153-V204 B255</t>
  </si>
  <si>
    <t>de ligne.</t>
  </si>
  <si>
    <t>cuisine--ENTREMET</t>
  </si>
  <si>
    <t>pâtisserie--GANACHE</t>
  </si>
  <si>
    <t>traiteur-FOIE-GRAS</t>
  </si>
  <si>
    <t xml:space="preserve"> charcuterie--MORTADELLE</t>
  </si>
  <si>
    <t>cuisson--POCHÉ</t>
  </si>
  <si>
    <t>cuisine-protéines-COQUILLAGES</t>
  </si>
  <si>
    <t>cuisine-cuidité-CHAMPIGNONS</t>
  </si>
  <si>
    <t>cuisine-crudité-CHOU BLANC</t>
  </si>
  <si>
    <t>cuisine-féculent-H. ROUGES</t>
  </si>
  <si>
    <t>Poissonnerie--Tatrtares &amp; Ceviches</t>
  </si>
  <si>
    <t>BAR--Smoothies</t>
  </si>
  <si>
    <t>R204-V153 B255</t>
  </si>
  <si>
    <t>R0-V102 B204</t>
  </si>
  <si>
    <t>cuisine--FECULENTS</t>
  </si>
  <si>
    <t>pâtisserie--GATEAU</t>
  </si>
  <si>
    <t>traiteur-HORS-D'ŒUVRE</t>
  </si>
  <si>
    <t xml:space="preserve"> charcuterie-PATE-CAMPAGNE</t>
  </si>
  <si>
    <t>cuisson--POELLÉ</t>
  </si>
  <si>
    <t>cuisine-protéines-CRUSTACÉS</t>
  </si>
  <si>
    <t>cuisine-cuidité-CHOU BLANC</t>
  </si>
  <si>
    <t>cuisine-crudité-CHOU ROUGE</t>
  </si>
  <si>
    <t>cuisine-féculent-H. SOISSON</t>
  </si>
  <si>
    <t>Poissonnerie--Soupes &amp; Bisques</t>
  </si>
  <si>
    <t>BAR--Sodas &amp; limonades</t>
  </si>
  <si>
    <t>cuisine--GOUTER</t>
  </si>
  <si>
    <t>pâtisserie--MERINGUE</t>
  </si>
  <si>
    <t>traiteur-PATISSERIE-TRAITEUR</t>
  </si>
  <si>
    <t xml:space="preserve"> charcuterie-PATÉ DE-FOIE </t>
  </si>
  <si>
    <t>cuisson--RÂGOUTS</t>
  </si>
  <si>
    <t>cuisine-protéines-DINDE</t>
  </si>
  <si>
    <t>cuisine-cuidité-CHOU ROUGE</t>
  </si>
  <si>
    <t>cuisine-crudité-CHOUX BROCOLIS</t>
  </si>
  <si>
    <t>cuisine-féculent-H.BLANCS</t>
  </si>
  <si>
    <t>Poissonnerie--Préparations de base</t>
  </si>
  <si>
    <t>BAR--Sirops &amp; shrubs</t>
  </si>
  <si>
    <t>cuisine-LAITAGES-+FECULENTS</t>
  </si>
  <si>
    <t>pâtisserie--MOUSSES</t>
  </si>
  <si>
    <t>traiteur-SALADE-COMPOSÉE</t>
  </si>
  <si>
    <t xml:space="preserve"> charcuterie--QUENELLES</t>
  </si>
  <si>
    <t>cuisson--RÔTI</t>
  </si>
  <si>
    <t>cuisine-protéines-FARCES</t>
  </si>
  <si>
    <t>cuisine-cuidité-CHOUX BROCOLIS</t>
  </si>
  <si>
    <t>cuisine-crudité-CHOUX CHINOIS</t>
  </si>
  <si>
    <t>cuisine-féculent-LENTILLES</t>
  </si>
  <si>
    <t>Poissonnerie--Sauces &amp; Beurres</t>
  </si>
  <si>
    <t xml:space="preserve">BAR--Punchs </t>
  </si>
  <si>
    <t>cuisine-LAITAGES-FROMAGES</t>
  </si>
  <si>
    <t>pâtisserie-PATE A-BRIOCHE</t>
  </si>
  <si>
    <t>traiteur-SALADE-SIMPLE</t>
  </si>
  <si>
    <t xml:space="preserve"> charcuterie--RILLETTES</t>
  </si>
  <si>
    <t>cuisson--SAUMURÉ</t>
  </si>
  <si>
    <t>cuisine-protéines-GIBIER À PLUMES</t>
  </si>
  <si>
    <t>cuisine-cuidité-CHOUX BRUXELLES</t>
  </si>
  <si>
    <t>cuisine-crudité-CHOUX FLEUR</t>
  </si>
  <si>
    <t>cuisine-féculent-MAÏS</t>
  </si>
  <si>
    <t>Poissonnerie--CABILLAUD</t>
  </si>
  <si>
    <t>BAR-Fermentées-(kefir, kombucha)</t>
  </si>
  <si>
    <t>cuisine--PATISSERIES</t>
  </si>
  <si>
    <t>pâtisserie-PATE A-CROISSANTS</t>
  </si>
  <si>
    <t>traiteur-SAUCE-CHAUDE</t>
  </si>
  <si>
    <t xml:space="preserve"> charcuterie--RILLONS</t>
  </si>
  <si>
    <t>cuisson-SAUTÉ-AVEC SAUCE</t>
  </si>
  <si>
    <t>cuisine-protéines-GIBIER À POIL</t>
  </si>
  <si>
    <t>cuisine-cuidité-CHOUX CHINOIS</t>
  </si>
  <si>
    <t>cuisine-crudité-CHOUX ROMANESCO</t>
  </si>
  <si>
    <t>cuisine-féculent-P.TERRE</t>
  </si>
  <si>
    <t>Poissonnerie--SAUMON</t>
  </si>
  <si>
    <t>BAR--Detox</t>
  </si>
  <si>
    <t>cuisine-PLAT-PRINCIPAL</t>
  </si>
  <si>
    <t>pâtisserie-PATE -FEUILLETÉE</t>
  </si>
  <si>
    <t>traiteur-SAUCE-EMULSIONNÉE CHAUDE</t>
  </si>
  <si>
    <t xml:space="preserve"> charcuterie--ROULADE</t>
  </si>
  <si>
    <t>cuisson-SAUTÉ-SANS SAUCE</t>
  </si>
  <si>
    <t>cuisine-protéines-JUS / BOUILLON</t>
  </si>
  <si>
    <t>cuisine-cuidité-CHOUX DE MILAN</t>
  </si>
  <si>
    <t>cuisine-crudité-CONCOMBRES</t>
  </si>
  <si>
    <t>cuisine-féculent-PÂTES</t>
  </si>
  <si>
    <t>Poissonnerie--THON</t>
  </si>
  <si>
    <t>BAR--Fruité</t>
  </si>
  <si>
    <t>cuisine-PLATS-COMPLETS</t>
  </si>
  <si>
    <t>pâtisserie-PATE A-PAIN</t>
  </si>
  <si>
    <t>traiteur-SAUCE FROIDE</t>
  </si>
  <si>
    <t xml:space="preserve"> charcuterie--SAUCISSE </t>
  </si>
  <si>
    <t>cuisson--VAPEUR</t>
  </si>
  <si>
    <t>cuisine-protéines-LAPIN</t>
  </si>
  <si>
    <t>cuisine-cuidité-CHOUX FLEUR</t>
  </si>
  <si>
    <t>cuisine-crudité-COURGETTES</t>
  </si>
  <si>
    <t>cuisine-féculent-POIS CHICHES</t>
  </si>
  <si>
    <t>Poissonnerie--DORADE</t>
  </si>
  <si>
    <t>BAR--Crémeux</t>
  </si>
  <si>
    <t>cuisine-POISSONS</t>
  </si>
  <si>
    <t>pâtisserie-PATE-PAIN DE MIE</t>
  </si>
  <si>
    <t>traiteur-TERRINE DE-LÉGUMES</t>
  </si>
  <si>
    <t xml:space="preserve"> charcuterie-SAUCISSON DE-FOIE</t>
  </si>
  <si>
    <t>cuisine-protéines-MOUTON</t>
  </si>
  <si>
    <t>cuisine-cuidité-CHOUX ROMANESCO</t>
  </si>
  <si>
    <t>cuisine-crudité-ENDIVES</t>
  </si>
  <si>
    <t>cuisine-féculent-POLENTA</t>
  </si>
  <si>
    <t>Poissonnerie--MERLU</t>
  </si>
  <si>
    <t>BAR--Classiques</t>
  </si>
  <si>
    <t>cuisine-PREPARATIONS-CHAUDES</t>
  </si>
  <si>
    <t>pâtisserie-PATE A-SAVARIN</t>
  </si>
  <si>
    <t>traiteur-TERRINE DE-POISSON</t>
  </si>
  <si>
    <t xml:space="preserve"> charcuterie--ABATS</t>
  </si>
  <si>
    <t>cuisine-protéines-ŒUFS</t>
  </si>
  <si>
    <t>cuisine-cuidité-CŒUR DE PALMIER</t>
  </si>
  <si>
    <t>cuisine-crudité-EPINARDS</t>
  </si>
  <si>
    <t>cuisine-féculent-RIZ</t>
  </si>
  <si>
    <t>Poissonnerie--LIEU</t>
  </si>
  <si>
    <t>BAR--Signatures</t>
  </si>
  <si>
    <t>cuisine--VIANDES</t>
  </si>
  <si>
    <t>pâtisserie-PATE-LEVÉE</t>
  </si>
  <si>
    <t>traiteur-TERRINE DE-VIANDE</t>
  </si>
  <si>
    <t xml:space="preserve"> charcuterie--CONFIT</t>
  </si>
  <si>
    <t>cuisine-protéines-POISSON</t>
  </si>
  <si>
    <t>cuisine-cuidité-CONCOMBRES</t>
  </si>
  <si>
    <t>cuisine-crudité-FENOUIL</t>
  </si>
  <si>
    <t>cuisine-féculent-RUTABAGA</t>
  </si>
  <si>
    <t>Poissonnerie--FRAIS (JOUR)</t>
  </si>
  <si>
    <t>BAR--Short</t>
  </si>
  <si>
    <t>cuisine--VOLAILLES</t>
  </si>
  <si>
    <t>pâtisserie-PATE-SÈCHE</t>
  </si>
  <si>
    <t>traiteur-TERRINE DE-VOLAILLE</t>
  </si>
  <si>
    <t xml:space="preserve"> charcuterie--Pâtés</t>
  </si>
  <si>
    <t>cuisine-protéines-PORC</t>
  </si>
  <si>
    <t>cuisine-cuidité-COURGE</t>
  </si>
  <si>
    <t>cuisine-crudité-NAVETS</t>
  </si>
  <si>
    <t>cuisine-féculent-SEMOULE</t>
  </si>
  <si>
    <t>Poissonnerie--SURGELÉ</t>
  </si>
  <si>
    <t>BAR--Long</t>
  </si>
  <si>
    <t>cuisine--POTAGE</t>
  </si>
  <si>
    <t>pâtisserie-PATE-SUCRÉE</t>
  </si>
  <si>
    <t>traiteur-Bouchées-apéritif</t>
  </si>
  <si>
    <t xml:space="preserve"> charcuterie--TERRINES</t>
  </si>
  <si>
    <t>cuisine-protéines-POULE</t>
  </si>
  <si>
    <t>cuisine-cuidité-COURGETTES</t>
  </si>
  <si>
    <t>cuisine-crudité-OIGNONS</t>
  </si>
  <si>
    <t>cuisine-féculent-TOPINAMBOUR</t>
  </si>
  <si>
    <t>Poissonnerie--FARCI</t>
  </si>
  <si>
    <t>BAR--Punchs</t>
  </si>
  <si>
    <t>cuisine--ŒUFS</t>
  </si>
  <si>
    <t>pâtisserie-PATES-A….</t>
  </si>
  <si>
    <t>traiteur-Buffet-froid</t>
  </si>
  <si>
    <t>cuisine-protéines-POULET</t>
  </si>
  <si>
    <t>cuisine-cuidité-CROSNE</t>
  </si>
  <si>
    <t>cuisine-crudité-POIVRONS JAUNES</t>
  </si>
  <si>
    <t>cuisine--CRUSTACÉS</t>
  </si>
  <si>
    <t>pâtisserie-PATES-DE-FRUITS</t>
  </si>
  <si>
    <t>traiteur-Buffet-chaud</t>
  </si>
  <si>
    <t xml:space="preserve"> charcuterie--SAUCISSES (boyau)</t>
  </si>
  <si>
    <t>cuisine-protéines-VEAU</t>
  </si>
  <si>
    <t>cuisine-cuidité-ENDIVES</t>
  </si>
  <si>
    <t>cuisine-crudité-POIVRONS ROUGES</t>
  </si>
  <si>
    <t>cuisine--SAUTÉ</t>
  </si>
  <si>
    <t>pâtisserie-PETITS-FOURS</t>
  </si>
  <si>
    <t>traiteur-Salades-composées</t>
  </si>
  <si>
    <t xml:space="preserve"> charcuterie--Jambons &amp; salaisons</t>
  </si>
  <si>
    <t>cuisine-cuidité-EPINARDS</t>
  </si>
  <si>
    <t>cuisine-crudité-POIVRONS VERTS</t>
  </si>
  <si>
    <t>cuisine--RAGOUT</t>
  </si>
  <si>
    <t>pâtisserie--PUDDING</t>
  </si>
  <si>
    <t>traiteur--VERRINES</t>
  </si>
  <si>
    <t xml:space="preserve"> charcuterie--BALLOTINES</t>
  </si>
  <si>
    <t>cuisine-cuidité-FENOUIL</t>
  </si>
  <si>
    <t>cuisine-crudité-RADIS NOIRS</t>
  </si>
  <si>
    <t>cuisine--GRATIN</t>
  </si>
  <si>
    <t>pâtisserie--Viennoiseries</t>
  </si>
  <si>
    <t>traiteur--FEUILLETES</t>
  </si>
  <si>
    <t xml:space="preserve"> charcuterie--ASPICS</t>
  </si>
  <si>
    <t>cuisine-cuidité-NAVETS</t>
  </si>
  <si>
    <t>cuisine-crudité-RADIS ROSES</t>
  </si>
  <si>
    <t>cuisine--PORC</t>
  </si>
  <si>
    <t>pâtisserie--Tartes</t>
  </si>
  <si>
    <t>traiteur--QUICHES</t>
  </si>
  <si>
    <t xml:space="preserve"> charcuterie--Fromage de tête</t>
  </si>
  <si>
    <t>cuisine-cuidité-OIGNONS</t>
  </si>
  <si>
    <t>cuisine-crudité-SAL.BATAVIA</t>
  </si>
  <si>
    <t>cuisine--VEAU</t>
  </si>
  <si>
    <t>pâtisserie--Macarons</t>
  </si>
  <si>
    <t>traiteur--PLATS</t>
  </si>
  <si>
    <t xml:space="preserve"> charcuterie--CONFITS</t>
  </si>
  <si>
    <t>cuisine-cuidité-PATISSON</t>
  </si>
  <si>
    <t>cuisine-crudité-SAL.CHICORÉE</t>
  </si>
  <si>
    <t>cuisine--AGNEAU</t>
  </si>
  <si>
    <t>pâtisserie--Chocolaterie</t>
  </si>
  <si>
    <t>traiteur--GARNITURES</t>
  </si>
  <si>
    <t xml:space="preserve"> charcuterie--FUMAISONS</t>
  </si>
  <si>
    <t>cuisine-cuidité-POIVRONS JAUNES</t>
  </si>
  <si>
    <t>cuisine-crudité-SAL.CRESSON</t>
  </si>
  <si>
    <t>pâtisserie--Crèmes &amp; mousses</t>
  </si>
  <si>
    <t xml:space="preserve"> charcuterie--GRATTONS</t>
  </si>
  <si>
    <t>cuisine-cuidité-POIVRONS ROUGES</t>
  </si>
  <si>
    <t>cuisine-crudité-SAL.ENDIVE</t>
  </si>
  <si>
    <t>pâtisserie--Pâtes de base</t>
  </si>
  <si>
    <t>cuisine-cuidité-POIVRONS VERTS</t>
  </si>
  <si>
    <t>cuisine-crudité-SAL.FEUILLE DE CHÊNE</t>
  </si>
  <si>
    <t>pâtisserie--Bûches</t>
  </si>
  <si>
    <t>cuisine-cuidité-POTIRON</t>
  </si>
  <si>
    <t>cuisine-crudité-SAL.FRISÉE</t>
  </si>
  <si>
    <t>pâtisserie--Petits fours</t>
  </si>
  <si>
    <t>cuisine-cuidité-POUSSES DE BAMBOU</t>
  </si>
  <si>
    <t>cuisine-crudité-SAL.ICEBERG</t>
  </si>
  <si>
    <t>pâtisserie--Glacerie</t>
  </si>
  <si>
    <t>cuisine-cuidité-RADIS NOIRS</t>
  </si>
  <si>
    <t>cuisine-crudité-SAL.KRISETTE</t>
  </si>
  <si>
    <t>pâtisserie--Décors</t>
  </si>
  <si>
    <t>cuisine-cuidité-RADIS ROSES</t>
  </si>
  <si>
    <t>cuisine-crudité-SAL.LAITUE</t>
  </si>
  <si>
    <t>cuisine-cuidité-SALADE</t>
  </si>
  <si>
    <t>cuisine-crudité-SAL.LOLA ROSA</t>
  </si>
  <si>
    <t>cuisine-cuidité-SALSIFIS</t>
  </si>
  <si>
    <t>cuisine-crudité-SAL.MÂCHE</t>
  </si>
  <si>
    <t>cuisine-cuidité-SOJA</t>
  </si>
  <si>
    <t>cuisine-crudité-SAL.MESCLUN</t>
  </si>
  <si>
    <t>cuisine-cuidité-TOMATES CERISES</t>
  </si>
  <si>
    <t>cuisine-crudité-SAL.PISSENLIT</t>
  </si>
  <si>
    <t>cuisine-cuidité-TOMATES MARMANDE</t>
  </si>
  <si>
    <t>cuisine-crudité-SAL.ROMAINE</t>
  </si>
  <si>
    <t>cuisine-cuidité-TOMATES OLIVETTE</t>
  </si>
  <si>
    <t>cuisine-crudité-SAL.SCAROLE</t>
  </si>
  <si>
    <t>cuisine-cuidité-TOMATES ROMAINE</t>
  </si>
  <si>
    <t>cuisine-crudité-SAL.TRÉVISE</t>
  </si>
  <si>
    <t>cuisine-crudité-SALADE</t>
  </si>
  <si>
    <t>cuisine-crudité-SALSIFIS</t>
  </si>
  <si>
    <t>cuisine-crudité-SOJA</t>
  </si>
  <si>
    <t>cuisine-crudité-TOMATES</t>
  </si>
  <si>
    <t>cuisine-crudité-TOMATES CERISES</t>
  </si>
  <si>
    <t>cuisine-crudité-TOMATES MARMANDE</t>
  </si>
  <si>
    <t>cuisine-crudité-TOMATES OLIVETTE</t>
  </si>
  <si>
    <t>cuisine-crudité-TOMATES ROMAINE</t>
  </si>
  <si>
    <t>ICI</t>
  </si>
  <si>
    <t xml:space="preserve">MODÈLE 15 colonnes  </t>
  </si>
  <si>
    <t>Modèle</t>
  </si>
  <si>
    <t>AFFICHAGE ZOOM 100%</t>
  </si>
  <si>
    <t xml:space="preserve">FAMILLE à coller </t>
  </si>
  <si>
    <t>15.A</t>
  </si>
  <si>
    <t>Voici une petite liste je vous laisse le plaisir de choisir des codes et de changer les couleurs à votre convenance</t>
  </si>
  <si>
    <t xml:space="preserve">CLASSEMENT </t>
  </si>
  <si>
    <t>Largeurs de colonnes</t>
  </si>
  <si>
    <t>Dernière mise à jour :</t>
  </si>
  <si>
    <t>PAT</t>
  </si>
  <si>
    <t>TRAI.</t>
  </si>
  <si>
    <t>CHAR</t>
  </si>
  <si>
    <t>15 COLONNES</t>
  </si>
  <si>
    <t>Adresse PC</t>
  </si>
  <si>
    <t>Mode de cuisson</t>
  </si>
  <si>
    <t>Protéines</t>
  </si>
  <si>
    <t>FÉCULENTS</t>
  </si>
  <si>
    <t>Palette de couleurs, Excel</t>
  </si>
  <si>
    <t>Codes de couleur HTML sécurisés pour le Web / Tableau de référence</t>
  </si>
  <si>
    <t>A = Afficher</t>
  </si>
  <si>
    <t>Ce document se termine cellule &gt;</t>
  </si>
  <si>
    <t>AMUSE BOUCHE</t>
  </si>
  <si>
    <t xml:space="preserve"> CONFIT</t>
  </si>
  <si>
    <t>Lien &gt;</t>
  </si>
  <si>
    <t>https://encycolorpedia.com/websafe</t>
  </si>
  <si>
    <t>Pour masquer les lignes non utilisées ►</t>
  </si>
  <si>
    <t>1 - Données &gt; Filtre</t>
  </si>
  <si>
    <t>Braisé</t>
  </si>
  <si>
    <t>Abats</t>
  </si>
  <si>
    <t>Agrumes  Pomme Pample.)</t>
  </si>
  <si>
    <t>Blé</t>
  </si>
  <si>
    <t>Codes de couleurs HTML / Tableau de référence</t>
  </si>
  <si>
    <t>2 - Cliquez sur la flèche Filtre de la cellule A rouge B13</t>
  </si>
  <si>
    <t>2 - Cliquez sur la flèche Filtre de la cellule A rouge T13</t>
  </si>
  <si>
    <t>COMPOSES VERTS</t>
  </si>
  <si>
    <t>https://encycolorpedia.com/html</t>
  </si>
  <si>
    <t>A</t>
  </si>
  <si>
    <t>①</t>
  </si>
  <si>
    <t>NOM DE VOTRE RECETTE</t>
  </si>
  <si>
    <t xml:space="preserve">① FAMILLE à coller </t>
  </si>
  <si>
    <t>Confit</t>
  </si>
  <si>
    <t>Abattis</t>
  </si>
  <si>
    <t>Artichaut</t>
  </si>
  <si>
    <t>Avocat</t>
  </si>
  <si>
    <t>Boulghour</t>
  </si>
  <si>
    <t>Codes de couleurs nommés / Tableau de référence</t>
  </si>
  <si>
    <t>Comment masquer les lignes</t>
  </si>
  <si>
    <t>CANAPÉ</t>
  </si>
  <si>
    <t xml:space="preserve">BOUDIN NOIR </t>
  </si>
  <si>
    <t>https://encycolorpedia.com/named</t>
  </si>
  <si>
    <t>② Nom de l'Auteur  : VOUS votre nom</t>
  </si>
  <si>
    <t>non utilisées ►</t>
  </si>
  <si>
    <t>⑯</t>
  </si>
  <si>
    <t>GUIDE DE CUISSON et Remise en température ( R.E.T.)</t>
  </si>
  <si>
    <t xml:space="preserve">1 - cliquez sur les 2 cellules A rouge et flèche ►sur fond bleu </t>
  </si>
  <si>
    <t>Frit</t>
  </si>
  <si>
    <t>Agneau</t>
  </si>
  <si>
    <t>Asperges</t>
  </si>
  <si>
    <t>Betteraves</t>
  </si>
  <si>
    <t>Féves</t>
  </si>
  <si>
    <t>http://translate.google.fr/translate?hl=fr&amp;langpair=en|fr&amp;u=http://dmcritchie.mvps.org/excel/colors.htm</t>
  </si>
  <si>
    <t>Correspondance des couleurs de peinture et convertisseur</t>
  </si>
  <si>
    <t>Action sur la barquette : percer le couvercle - enlever le couvercle</t>
  </si>
  <si>
    <t>CHARCUTERIE GIBIER</t>
  </si>
  <si>
    <t>https://encycolorpedia.com/paints</t>
  </si>
  <si>
    <t xml:space="preserve">   ▼ % de perte en cuisson</t>
  </si>
  <si>
    <t>laisser le couvercle</t>
  </si>
  <si>
    <t>Actions Exemple à vous de développer</t>
  </si>
  <si>
    <t xml:space="preserve">Mode de Fonctionnement et % Humidité </t>
  </si>
  <si>
    <t>%</t>
  </si>
  <si>
    <t xml:space="preserve">Temps </t>
  </si>
  <si>
    <t>Température du four</t>
  </si>
  <si>
    <t>A Cœur du produit liaison 1° froide/ 2°chaude</t>
  </si>
  <si>
    <t>Observations</t>
  </si>
  <si>
    <t>cellules B13 et C13</t>
  </si>
  <si>
    <t>PREPARATIONS CHAUDES</t>
  </si>
  <si>
    <t>Fumé</t>
  </si>
  <si>
    <t>Bœuf</t>
  </si>
  <si>
    <t>Carottes</t>
  </si>
  <si>
    <t>Févettes</t>
  </si>
  <si>
    <t>Couleur 0]</t>
  </si>
  <si>
    <t>[Couleur 0]</t>
  </si>
  <si>
    <t>[Couleur 15]</t>
  </si>
  <si>
    <t>[Couleur 30]</t>
  </si>
  <si>
    <t>[Couleur 45]</t>
  </si>
  <si>
    <t>[Couleur 25]</t>
  </si>
  <si>
    <t># 000080</t>
  </si>
  <si>
    <t xml:space="preserve"> et cellules T13 et U13</t>
  </si>
  <si>
    <t>ENTRÉE FROIDE</t>
  </si>
  <si>
    <t>CHARCUTERIE LAPIN</t>
  </si>
  <si>
    <t>DESSERT ASSIETTE</t>
  </si>
  <si>
    <t>[Couleur 1]</t>
  </si>
  <si>
    <t>[Couleur 16]</t>
  </si>
  <si>
    <t>[Couleur 31]</t>
  </si>
  <si>
    <t>[Couleur 46]</t>
  </si>
  <si>
    <t>[Couleur 26]</t>
  </si>
  <si>
    <t># FF00FF</t>
  </si>
  <si>
    <t>2 - Données &gt; Filtrer</t>
  </si>
  <si>
    <t>[Couleur 2]</t>
  </si>
  <si>
    <t>[Couleur 17]</t>
  </si>
  <si>
    <t>[Couleur 32]</t>
  </si>
  <si>
    <t>[Couleur 47]</t>
  </si>
  <si>
    <t>[Couleur 27]</t>
  </si>
  <si>
    <t># FFFF00</t>
  </si>
  <si>
    <t>BŒUF HACHIS PARMENTIER</t>
  </si>
  <si>
    <t xml:space="preserve">   Méthode Air-O-steam Électrolux 2004</t>
  </si>
  <si>
    <t>PLAT PRINCIPAL</t>
  </si>
  <si>
    <t>Grillé</t>
  </si>
  <si>
    <t>Cailles</t>
  </si>
  <si>
    <t>Céléri branche</t>
  </si>
  <si>
    <t>H. Cocos</t>
  </si>
  <si>
    <t>[Couleur 3]</t>
  </si>
  <si>
    <t>[Couleur 18]</t>
  </si>
  <si>
    <t>[Couleur 33]</t>
  </si>
  <si>
    <t>[Couleur 48]</t>
  </si>
  <si>
    <t>[Couleur 28]</t>
  </si>
  <si>
    <t># 00FFFF</t>
  </si>
  <si>
    <t xml:space="preserve"> Préchauffage</t>
  </si>
  <si>
    <t>combiné</t>
  </si>
  <si>
    <t xml:space="preserve"> plaques GN 1/1  20mm</t>
  </si>
  <si>
    <t>3 - Cliquez sur la flèche de tri qui apparait sur la première cellule A rouge</t>
  </si>
  <si>
    <t>ENTRÉE CHAUDE</t>
  </si>
  <si>
    <t xml:space="preserve">CHARCUTERIE PURE VOLAILLE </t>
  </si>
  <si>
    <t>[Couleur 4]</t>
  </si>
  <si>
    <t>[Couleur 19]</t>
  </si>
  <si>
    <t>[Couleur 34]</t>
  </si>
  <si>
    <t>[Couleur 49]</t>
  </si>
  <si>
    <t>[Couleur 29]</t>
  </si>
  <si>
    <t># 800080</t>
  </si>
  <si>
    <t xml:space="preserve">combiné  . Humidité 60 % </t>
  </si>
  <si>
    <t xml:space="preserve">(l.froide 75) (l.chaude 75) </t>
  </si>
  <si>
    <t xml:space="preserve">BIEN CUIT </t>
  </si>
  <si>
    <t>[Couleur 5]</t>
  </si>
  <si>
    <t>[Couleur 20]</t>
  </si>
  <si>
    <t>[Couleur 35]</t>
  </si>
  <si>
    <t>[Couleur 50]</t>
  </si>
  <si>
    <t># 800000</t>
  </si>
  <si>
    <t xml:space="preserve">convection  . Humidité 20 % </t>
  </si>
  <si>
    <t>PLATS COMPLETS</t>
  </si>
  <si>
    <t>Nature</t>
  </si>
  <si>
    <t>Céléri rave</t>
  </si>
  <si>
    <t>H. Flageolets</t>
  </si>
  <si>
    <t>[Couleur 6]</t>
  </si>
  <si>
    <t>[Couleur 21]</t>
  </si>
  <si>
    <t>[Couleur 36]</t>
  </si>
  <si>
    <t>[Couleur 51]</t>
  </si>
  <si>
    <t># 008080</t>
  </si>
  <si>
    <t>pause</t>
  </si>
  <si>
    <t>refroidissement cellule 9° à cœur en moins de 2h</t>
  </si>
  <si>
    <t>ENTREMET GÉNOISE</t>
  </si>
  <si>
    <t>[Couleur 7]</t>
  </si>
  <si>
    <t>[Couleur 22]</t>
  </si>
  <si>
    <t>[Couleur 37]</t>
  </si>
  <si>
    <t>[Couleur 52]</t>
  </si>
  <si>
    <t># 0000FF</t>
  </si>
  <si>
    <t>Régénération banquet</t>
  </si>
  <si>
    <t xml:space="preserve">combiné  . Humidité 30 % </t>
  </si>
  <si>
    <t xml:space="preserve"> Choisissez des valeurs spécifiques : Décochez (Sélectionner tout) pour décocher toutes les cases, </t>
  </si>
  <si>
    <t>[Couleur 8]</t>
  </si>
  <si>
    <t>[Couleur 23]</t>
  </si>
  <si>
    <t>[Couleur 38]</t>
  </si>
  <si>
    <t>[Couleur 53]</t>
  </si>
  <si>
    <t># 00CCFF</t>
  </si>
  <si>
    <t>Conseils et suggestions :</t>
  </si>
  <si>
    <t>badigeonner le dessus avec beurre fondu</t>
  </si>
  <si>
    <t>Papillotes</t>
  </si>
  <si>
    <t>Charcuteries</t>
  </si>
  <si>
    <t>H. Noirs</t>
  </si>
  <si>
    <t>[Couleur 9]</t>
  </si>
  <si>
    <t>[Couleur 24]</t>
  </si>
  <si>
    <t>[Couleur 39]</t>
  </si>
  <si>
    <t>[Couleur 54]</t>
  </si>
  <si>
    <t># CCFFFF</t>
  </si>
  <si>
    <t>Exemple de tableau d'ORT Organisation Raisonnée du Travail</t>
  </si>
  <si>
    <t>⓱ PHASES ESSENTIELLES DE PROGRESSION</t>
  </si>
  <si>
    <t>HORS D'ŒUVRE</t>
  </si>
  <si>
    <t>[Couleur 10]</t>
  </si>
  <si>
    <t>[Couleur 40]</t>
  </si>
  <si>
    <t>[Couleur 55]</t>
  </si>
  <si>
    <t># CCFFCC</t>
  </si>
  <si>
    <t>Quantité par contenant</t>
  </si>
  <si>
    <t>Contenance Maxi d'un four 20 Niveaux</t>
  </si>
  <si>
    <t>Numérotation automatique</t>
  </si>
  <si>
    <t>[Couleur 11]</t>
  </si>
  <si>
    <t>[Couleur 41]</t>
  </si>
  <si>
    <t>[Couleur 56]</t>
  </si>
  <si>
    <t># FFFF99</t>
  </si>
  <si>
    <t xml:space="preserve">Sur 1 Grille 2/1 </t>
  </si>
  <si>
    <t>Dans 1 Bac Gastro 1/1</t>
  </si>
  <si>
    <t>Pièces ou poids</t>
  </si>
  <si>
    <t>Nombre de contenants</t>
  </si>
  <si>
    <t>Temps TOTAL de cuisson</t>
  </si>
  <si>
    <t xml:space="preserve">lorsqu'il y a du texte </t>
  </si>
  <si>
    <t>Poché</t>
  </si>
  <si>
    <t>Coquillages</t>
  </si>
  <si>
    <t>Chou blanc</t>
  </si>
  <si>
    <t>H. Rouges</t>
  </si>
  <si>
    <t>[Couleur 12]</t>
  </si>
  <si>
    <t>[Couleur 42]</t>
  </si>
  <si>
    <t># 99CCFF</t>
  </si>
  <si>
    <t>dans cette colonne</t>
  </si>
  <si>
    <t>PATISSERIE TRAITEUR</t>
  </si>
  <si>
    <t>PATE CAMPAGNE</t>
  </si>
  <si>
    <t>[Couleur 13]</t>
  </si>
  <si>
    <t>[Couleur 43]</t>
  </si>
  <si>
    <t># FF99CC</t>
  </si>
  <si>
    <t>mais pas là</t>
  </si>
  <si>
    <t>[Couleur 14]</t>
  </si>
  <si>
    <t>[Couleur 44]</t>
  </si>
  <si>
    <t># CC99FF</t>
  </si>
  <si>
    <t>Débarrasez la viande de tout excès de graisse, séchez-la et frottez-la avec l'assaisonnement ou les herbes aromatiques de votre choix. Faites-la cuire sur une grille ou une mirepoix de légumes crus grossièrement coupée qui laisse l'air circuler autour de la viande. Une fois cuite, la mirepoix ajoute une saveur délicieuse à la sauce prépaparée à partir de ce fond de cuisson</t>
  </si>
  <si>
    <t>Poellé</t>
  </si>
  <si>
    <t>Crustacés</t>
  </si>
  <si>
    <t>Chou rouge</t>
  </si>
  <si>
    <t>H. Soisson</t>
  </si>
  <si>
    <t># FFCC99</t>
  </si>
  <si>
    <t>SALADE COMPOSÉE</t>
  </si>
  <si>
    <t xml:space="preserve">PATÉ DE FOIE </t>
  </si>
  <si>
    <t>Intérieur</t>
  </si>
  <si>
    <t>police</t>
  </si>
  <si>
    <t>HTML</t>
  </si>
  <si>
    <t>bgcolor =</t>
  </si>
  <si>
    <t xml:space="preserve">Rouge </t>
  </si>
  <si>
    <t>Vert</t>
  </si>
  <si>
    <t>Bleu</t>
  </si>
  <si>
    <t>Couleur</t>
  </si>
  <si>
    <t># 3366FF</t>
  </si>
  <si>
    <t>Noire</t>
  </si>
  <si>
    <t># 000000</t>
  </si>
  <si>
    <t>[Noir]</t>
  </si>
  <si>
    <t># 33CCCC</t>
  </si>
  <si>
    <t>Connaissance des températures de cuisson  -  Biochimie alimentaire C.ALAIS et G.LINDEN - Ed. MASSON</t>
  </si>
  <si>
    <t>Puis cochez A pour selectionner les lignes à afficher</t>
  </si>
  <si>
    <t>Râgouts</t>
  </si>
  <si>
    <t>Choux Brocolis</t>
  </si>
  <si>
    <t>H.Blancs</t>
  </si>
  <si>
    <t>Blanc</t>
  </si>
  <si>
    <t># FFFFFF</t>
  </si>
  <si>
    <t>[Blanc]</t>
  </si>
  <si>
    <t># 99CC00</t>
  </si>
  <si>
    <t>SALADE SIMPLE</t>
  </si>
  <si>
    <t>QUENELLE</t>
  </si>
  <si>
    <t>LAITAGES +FECULENTS</t>
  </si>
  <si>
    <t>Rouge</t>
  </si>
  <si>
    <t># FF0000</t>
  </si>
  <si>
    <t>[Rouge]</t>
  </si>
  <si>
    <t># FFCC00</t>
  </si>
  <si>
    <t># 00FF00</t>
  </si>
  <si>
    <t>[Vert]</t>
  </si>
  <si>
    <t># FF9900</t>
  </si>
  <si>
    <t xml:space="preserve"> Réactions</t>
  </si>
  <si>
    <t>Rôti</t>
  </si>
  <si>
    <t>Farces</t>
  </si>
  <si>
    <t>Choux Chinois</t>
  </si>
  <si>
    <t>Lentilles</t>
  </si>
  <si>
    <t>[Bleu]</t>
  </si>
  <si>
    <t># FF6600</t>
  </si>
  <si>
    <t>mais pas dans cette colonne</t>
  </si>
  <si>
    <t>PATE A BRIOCHE</t>
  </si>
  <si>
    <t>SAUCE CHAUDE</t>
  </si>
  <si>
    <t>LAITAGES FROMAGES</t>
  </si>
  <si>
    <t>Jaune</t>
  </si>
  <si>
    <t>[Jaune]</t>
  </si>
  <si>
    <t># 666699</t>
  </si>
  <si>
    <t>Hygiène</t>
  </si>
  <si>
    <t>Magenta</t>
  </si>
  <si>
    <t>[Magenta]</t>
  </si>
  <si>
    <t># 969696</t>
  </si>
  <si>
    <t>Saumuré</t>
  </si>
  <si>
    <t>Gibier à plumes</t>
  </si>
  <si>
    <t>Choux Bruxelles</t>
  </si>
  <si>
    <t>Choux fleur</t>
  </si>
  <si>
    <t>Maïs</t>
  </si>
  <si>
    <t>Cyan</t>
  </si>
  <si>
    <t>[Cyan]</t>
  </si>
  <si>
    <t># 003366</t>
  </si>
  <si>
    <t>PATE A CROISSANTS</t>
  </si>
  <si>
    <t>SAUCE EMULSIONNÉE CHAUDE</t>
  </si>
  <si>
    <t># 333300</t>
  </si>
  <si>
    <t># 808000</t>
  </si>
  <si>
    <t># 993300</t>
  </si>
  <si>
    <t>Sauté avec Sauce</t>
  </si>
  <si>
    <t>Gibier à poil</t>
  </si>
  <si>
    <t>Choux Romanesco</t>
  </si>
  <si>
    <t>P.Terre</t>
  </si>
  <si>
    <t># 993366</t>
  </si>
  <si>
    <t>Pour l'affichage de toutes les lignes faites l'inverse cochez (Sélectionner tout)</t>
  </si>
  <si>
    <t>PATE A FEUILLETÉE</t>
  </si>
  <si>
    <t># 333399</t>
  </si>
  <si>
    <t># C0C0C0</t>
  </si>
  <si>
    <t># 333333</t>
  </si>
  <si>
    <t>Sauté sans Sauce</t>
  </si>
  <si>
    <t>Jus / Bouillon</t>
  </si>
  <si>
    <t>Choux de Milan</t>
  </si>
  <si>
    <t>Concombres</t>
  </si>
  <si>
    <t>Pâtes</t>
  </si>
  <si>
    <t># 808080</t>
  </si>
  <si>
    <t>PATE A PAIN</t>
  </si>
  <si>
    <t>TERRINE DE LÉGUMES</t>
  </si>
  <si>
    <t># 9999FF</t>
  </si>
  <si>
    <t>Vapeur</t>
  </si>
  <si>
    <t>Lapin</t>
  </si>
  <si>
    <t>Courgettes</t>
  </si>
  <si>
    <t>Pois chiches</t>
  </si>
  <si>
    <t>PATE A PAIN DE MIE</t>
  </si>
  <si>
    <t>TERRINE DE POISSON</t>
  </si>
  <si>
    <t>SAUCISSON DE FOIE</t>
  </si>
  <si>
    <t># 660066</t>
  </si>
  <si>
    <t>Mouton</t>
  </si>
  <si>
    <t>Endives</t>
  </si>
  <si>
    <t>Polenta</t>
  </si>
  <si>
    <t># FF8080</t>
  </si>
  <si>
    <t>Les paires de couleurs suivantes sont de la même couleur </t>
  </si>
  <si>
    <t>PATE A SAVARIN</t>
  </si>
  <si>
    <t>TERRINE DE VIANDE</t>
  </si>
  <si>
    <t># 0066CC</t>
  </si>
  <si>
    <t>11 &amp; 25, 5 &amp; 32, 14 &amp; 31, 8 et 28, 9 &amp; 30, 13 &amp; 29, 18 &amp; 54, 20 &amp; 34, 7 &amp; 26, et 6 et 27.</t>
  </si>
  <si>
    <t># CCCCFF</t>
  </si>
  <si>
    <t>Œufs</t>
  </si>
  <si>
    <t>Cœur de Palmier</t>
  </si>
  <si>
    <t>Epinards</t>
  </si>
  <si>
    <t>Riz</t>
  </si>
  <si>
    <t>PATE LEVÉE</t>
  </si>
  <si>
    <t>TERRINE DE VOLAILLE</t>
  </si>
  <si>
    <t>Fenouil</t>
  </si>
  <si>
    <t>Rutabaga</t>
  </si>
  <si>
    <t>PATE SÈCHE</t>
  </si>
  <si>
    <t>hauteur de lignes conseillée 18.75 (25 pixels)</t>
  </si>
  <si>
    <t>Porc</t>
  </si>
  <si>
    <t>Courge</t>
  </si>
  <si>
    <t>Navets</t>
  </si>
  <si>
    <t>Semoule</t>
  </si>
  <si>
    <t>Adaptation : Joël Leboucher..UPRT "Union des Personnels de la Restauration Territoriale"  membre du réseau RESTAU'CO</t>
  </si>
  <si>
    <t>PATE SUCRÉE</t>
  </si>
  <si>
    <t>Poule</t>
  </si>
  <si>
    <t>Oignons</t>
  </si>
  <si>
    <t>Topinambour</t>
  </si>
  <si>
    <t>PATES A….</t>
  </si>
  <si>
    <t>Poulet</t>
  </si>
  <si>
    <t>Crosne</t>
  </si>
  <si>
    <t>Poivrons jaunes</t>
  </si>
  <si>
    <t>PATES DE FRUITS</t>
  </si>
  <si>
    <t>Veau</t>
  </si>
  <si>
    <t>Poivrons rouges</t>
  </si>
  <si>
    <t>Poivrons verts</t>
  </si>
  <si>
    <t>Radis noirs</t>
  </si>
  <si>
    <t>VACHERIN</t>
  </si>
  <si>
    <t>Radis roses</t>
  </si>
  <si>
    <t>Sal.Batavia</t>
  </si>
  <si>
    <t>Patisson</t>
  </si>
  <si>
    <t>Sal.Chicorée</t>
  </si>
  <si>
    <t>Sal.Cresson</t>
  </si>
  <si>
    <t>Sal.Endive</t>
  </si>
  <si>
    <t>Sal.Feuille de chêne</t>
  </si>
  <si>
    <t>Potiron</t>
  </si>
  <si>
    <t>Sal.Frisée</t>
  </si>
  <si>
    <t>Pousses de bambou</t>
  </si>
  <si>
    <t>Sal.Iceberg</t>
  </si>
  <si>
    <t>Sal.Krisette</t>
  </si>
  <si>
    <t>Sal.Laitue</t>
  </si>
  <si>
    <t>Salade</t>
  </si>
  <si>
    <t>Sal.Lola rosa</t>
  </si>
  <si>
    <t>Salsifis</t>
  </si>
  <si>
    <t>Sal.Mâche</t>
  </si>
  <si>
    <t>Soja</t>
  </si>
  <si>
    <t>Sal.Mesclun</t>
  </si>
  <si>
    <t>Tomates cerises</t>
  </si>
  <si>
    <t>Sal.Pissenlit</t>
  </si>
  <si>
    <t>Tomates Marmande</t>
  </si>
  <si>
    <t>Sal.Romaine</t>
  </si>
  <si>
    <t>Tomates olivette</t>
  </si>
  <si>
    <t>Sal.Scarole</t>
  </si>
  <si>
    <t>Tomates Romaine</t>
  </si>
  <si>
    <t>Sal.Trévise</t>
  </si>
  <si>
    <t>Salades composées</t>
  </si>
  <si>
    <t>2 MODÈLES DE FICHES DE 14 COLONNES   3 exemples de tableaux</t>
  </si>
  <si>
    <t>14.B</t>
  </si>
  <si>
    <t>① Code</t>
  </si>
  <si>
    <t>1 - PROCESS DÉTAILLÉ   &gt;  un verbe = une action</t>
  </si>
  <si>
    <t>2 - ORGANISATION RAISONNÉE DU TRAVAIL</t>
  </si>
  <si>
    <t xml:space="preserve">3 - Liste et mise en place des matériels </t>
  </si>
  <si>
    <t>Nous sommes le</t>
  </si>
  <si>
    <t>Excel n'aime pas les cellules vides j'ai donc saisi des valeurs 1 dans des cellules inutilisées</t>
  </si>
  <si>
    <t>14 COLONNES</t>
  </si>
  <si>
    <t>CUI</t>
  </si>
  <si>
    <t>FAMILLE</t>
  </si>
  <si>
    <t>Code</t>
  </si>
  <si>
    <t>ACCOM</t>
  </si>
  <si>
    <t xml:space="preserve">Liste et mise en place des matériels </t>
  </si>
  <si>
    <t>PHASES ESSENTIELLES  DE PROGRESSION</t>
  </si>
  <si>
    <t>ORGANISATION RAISONNÉE DU TRAVAIL</t>
  </si>
  <si>
    <t>C.VERTS</t>
  </si>
  <si>
    <t>Mesures d'Hygiène</t>
  </si>
  <si>
    <t>❼  Matériel prévus par Auteur pour</t>
  </si>
  <si>
    <t>⑧ Dupliquer pour</t>
  </si>
  <si>
    <t>lorsque vous saisissez du texte dans cette colonne</t>
  </si>
  <si>
    <t>portions</t>
  </si>
  <si>
    <t xml:space="preserve">pas de numérotation à partir de </t>
  </si>
  <si>
    <t>MISE EN PLACE DU POSTE DE TRAVAIL</t>
  </si>
  <si>
    <t>CRU</t>
  </si>
  <si>
    <t>Matériels</t>
  </si>
  <si>
    <t>Nb de bacs Auteur</t>
  </si>
  <si>
    <t>Nb de bacs pour votre recette</t>
  </si>
  <si>
    <t>cette colonne</t>
  </si>
  <si>
    <t>tenue professionnelle de circonstance (charlotte-masque)</t>
  </si>
  <si>
    <t>Gastro</t>
  </si>
  <si>
    <t>viande</t>
  </si>
  <si>
    <t>GN 2/1 en polycarbonate</t>
  </si>
  <si>
    <t>verifier - bactéricide - esssuie mains - sacs poubelle</t>
  </si>
  <si>
    <t xml:space="preserve"> bacs GN 1/1 H 65 perforés</t>
  </si>
  <si>
    <t>vérifier températures - locaux et chambres froides</t>
  </si>
  <si>
    <t>lardons</t>
  </si>
  <si>
    <t>bac GN 1/1 H 65 perforé</t>
  </si>
  <si>
    <t>se laver les mains souvent - prévoir gants</t>
  </si>
  <si>
    <t>champignons</t>
  </si>
  <si>
    <t>sélectionner le matériel nécessaire</t>
  </si>
  <si>
    <t>GN 1/1 H 100 perforé</t>
  </si>
  <si>
    <t>laver et désinfecter le matériel et le poste de travail</t>
  </si>
  <si>
    <t>ASS</t>
  </si>
  <si>
    <t>récupérer les graisses</t>
  </si>
  <si>
    <t xml:space="preserve"> bac GN 1/1 H 65</t>
  </si>
  <si>
    <t>PM = pour mémoire - QS = quantité suffisante</t>
  </si>
  <si>
    <t xml:space="preserve">Colonne fond jaune indiquez la quantité utilisée pour une quantité ou un effectif ❼ </t>
  </si>
  <si>
    <t>PROCESS DÉTAILLÉ   &gt;  un verbe = une action</t>
  </si>
  <si>
    <t>controler les marchandises - qualité - quantité - températures</t>
  </si>
  <si>
    <t>et en ⑧ saisissez pour combien vous voulez dupliquer</t>
  </si>
  <si>
    <t>vérifier les DLC - relever les N° de lot ou conserver les étiquettes</t>
  </si>
  <si>
    <t>DES</t>
  </si>
  <si>
    <t>Actions</t>
  </si>
  <si>
    <t>°C</t>
  </si>
  <si>
    <t>désinfecter les sachets - poches - barquettes - boites avant ouverture</t>
  </si>
  <si>
    <t>Sauteuse</t>
  </si>
  <si>
    <t>rissolage viande</t>
  </si>
  <si>
    <t>laver légumes et fruits avant utilisation</t>
  </si>
  <si>
    <t>faire court 1 verbe = 1 action</t>
  </si>
  <si>
    <t>égoutter en bacs perforées si besoin</t>
  </si>
  <si>
    <t>ENT</t>
  </si>
  <si>
    <t>décongeler en bacs perforés + étiquette date de décongélation</t>
  </si>
  <si>
    <t>7</t>
  </si>
  <si>
    <t>cuire et refroidir en cellule avant assemblage</t>
  </si>
  <si>
    <t>saisir la viande</t>
  </si>
  <si>
    <t>8</t>
  </si>
  <si>
    <t>trancher - découper - hacher en respectant les protocoles</t>
  </si>
  <si>
    <t>cuire</t>
  </si>
  <si>
    <t>mais pas ici</t>
  </si>
  <si>
    <t>9</t>
  </si>
  <si>
    <t>préparer l'assaisonnement ou la sauce</t>
  </si>
  <si>
    <t>cuire.lardons</t>
  </si>
  <si>
    <t>10</t>
  </si>
  <si>
    <t>assembler</t>
  </si>
  <si>
    <t xml:space="preserve"> saisir..champignons </t>
  </si>
  <si>
    <t>11</t>
  </si>
  <si>
    <t>gouter et vérifier l'assaisonnement - dresser</t>
  </si>
  <si>
    <t>FEC</t>
  </si>
  <si>
    <t>Format Heures 00:07:00</t>
  </si>
  <si>
    <t>12</t>
  </si>
  <si>
    <t xml:space="preserve"> décorer  </t>
  </si>
  <si>
    <t>13</t>
  </si>
  <si>
    <t>conditionner et étiqueter DLC</t>
  </si>
  <si>
    <t>14</t>
  </si>
  <si>
    <t>garder un plat témoins</t>
  </si>
  <si>
    <t>GOU</t>
  </si>
  <si>
    <t>15</t>
  </si>
  <si>
    <t>stocker en chambre froide</t>
  </si>
  <si>
    <t>Pour vérification : cocher - entourer - ou surligner les produits ou actions concernées</t>
  </si>
  <si>
    <t>LAIT +FEC</t>
  </si>
  <si>
    <t xml:space="preserve">Si vous manquez de place pour les codes barres traçabilité </t>
  </si>
  <si>
    <t>collez les au dos de cette feuille en indiquant le N° de ligne produit</t>
  </si>
  <si>
    <t>LAIT.FROM</t>
  </si>
  <si>
    <t>débarrassage</t>
  </si>
  <si>
    <t>L'utilisation professionnelle des recettes vous engage à connaître la réglementation en matière d'hygiène et HACCP.</t>
  </si>
  <si>
    <t>Adaptation : Joël Leboucher</t>
  </si>
  <si>
    <t xml:space="preserve">Traçabilité : collez les étiquettes produits sur cette feuille imprimée ou au verso </t>
  </si>
  <si>
    <t>refroidissement</t>
  </si>
  <si>
    <t>nettoyage</t>
  </si>
  <si>
    <t>armoire chaude</t>
  </si>
  <si>
    <t xml:space="preserve">+ 63 °C </t>
  </si>
  <si>
    <t>PLAT PR.</t>
  </si>
  <si>
    <t>maintien température</t>
  </si>
  <si>
    <t>A Cœur</t>
  </si>
  <si>
    <t>PLATS COM.</t>
  </si>
  <si>
    <t>Organisation / Méthode</t>
  </si>
  <si>
    <t>POISS</t>
  </si>
  <si>
    <t>PREP. CHAUD</t>
  </si>
  <si>
    <t>pas de numérotation à partir de cette colonne</t>
  </si>
  <si>
    <t>VIAN</t>
  </si>
  <si>
    <t>http://www.cuisinealafrancaise.com/fr/2-poids-et-mesures</t>
  </si>
  <si>
    <t>Voici quelques photos pour aider à estimer les quantités</t>
  </si>
  <si>
    <t>VOL</t>
  </si>
  <si>
    <t>Visuellement, ça représente quoi 100 calories ?</t>
  </si>
  <si>
    <t>1* économique - 4**** luxe</t>
  </si>
  <si>
    <t>**</t>
  </si>
  <si>
    <t>Indication de coût</t>
  </si>
  <si>
    <t>Temps de  cuisson</t>
  </si>
  <si>
    <t>Temps de refroidissement</t>
  </si>
  <si>
    <t>Lot.00.00.00. Produit.heure 10H00</t>
  </si>
  <si>
    <t>MENU DU : 00.00.1999</t>
  </si>
  <si>
    <t>FAB. 00.00.2000</t>
  </si>
  <si>
    <t>DLC . 00.00.2000</t>
  </si>
  <si>
    <t>Lien internet</t>
  </si>
  <si>
    <t>vous avez deux largeurs de colonne possible à vous de choisir ce qui vous convient</t>
  </si>
  <si>
    <t>CUISSON BASSE TEMPÉRATURE &amp; TENDRETÉ DES VIANDES
MODULE PÉDAGOGIQUE CFA — CAP / BP / BAC PRO CUISINE</t>
  </si>
  <si>
    <t>Niveau Apprenant :</t>
  </si>
  <si>
    <t>CAP / BP / Bac Pro Cuisine</t>
  </si>
  <si>
    <t>Source / Référentiel :</t>
  </si>
  <si>
    <t>Module :</t>
  </si>
  <si>
    <t>Technologie Culinaire &amp; Hygiène (HACCP)</t>
  </si>
  <si>
    <t>Cas Pratique :</t>
  </si>
  <si>
    <t>Jarret de Bœuf Braisé en CBT</t>
  </si>
  <si>
    <t>1. Anatomie de la Viande et Composition</t>
  </si>
  <si>
    <t>Composant</t>
  </si>
  <si>
    <t>% Masse</t>
  </si>
  <si>
    <t>Comportement à la Cuisson</t>
  </si>
  <si>
    <t>Impact sur la Viande</t>
  </si>
  <si>
    <t>Recommandation Culinaire</t>
  </si>
  <si>
    <t>Eau</t>
  </si>
  <si>
    <t>70 - 75 %</t>
  </si>
  <si>
    <t>≥ 55 °C</t>
  </si>
  <si>
    <t>Expulsée sous la pression de la contraction musculaire.</t>
  </si>
  <si>
    <t>Perte de jus / dessèchement si surcuisson.</t>
  </si>
  <si>
    <t>Myosine (Protéine)</t>
  </si>
  <si>
    <t>~15 %</t>
  </si>
  <si>
    <t>50 °C - 55 °C</t>
  </si>
  <si>
    <t>Coagulation douce et structuration des fibres.</t>
  </si>
  <si>
    <t>Affermissement léger et agréable de la chair.</t>
  </si>
  <si>
    <t>Actine (Protéine)</t>
  </si>
  <si>
    <t>~5 %</t>
  </si>
  <si>
    <t>65 °C - 80 °C</t>
  </si>
  <si>
    <t>Contraction forte des fibres et expulsion massive d'eau.</t>
  </si>
  <si>
    <t>Viande dures et sèche sur morceaux pauvres en collagène.</t>
  </si>
  <si>
    <t>Collagène (Conjonctif)</t>
  </si>
  <si>
    <t>2 - 5 %</t>
  </si>
  <si>
    <t>55 °C - 60 °C+</t>
  </si>
  <si>
    <t>Hydrolyse lente et dissolution en gélatine soluble.</t>
  </si>
  <si>
    <t>Apporte le fondant et le moelleux caractéristique.</t>
  </si>
  <si>
    <t>Cuisson lente en milieu humide sur pièces avant.</t>
  </si>
  <si>
    <t>2. Classification des Morceaux selon le Collagène (INTERBEV)</t>
  </si>
  <si>
    <t>Catégorie de Muscle</t>
  </si>
  <si>
    <t>Teneur Collagène</t>
  </si>
  <si>
    <t>Exemples de Morceaux</t>
  </si>
  <si>
    <t>Modes de Cuisson</t>
  </si>
  <si>
    <t>Objectif Technique</t>
  </si>
  <si>
    <t>Pauvres en collagène (Muscles peu sollicités)</t>
  </si>
  <si>
    <t>Faible (&lt; 2%)</t>
  </si>
  <si>
    <t>Filet, Faux-filet, Entrecôte, Rumsteck, Poire, Merlan, Noix de veau</t>
  </si>
  <si>
    <t>Cuissons rapides : Griller, Poêler, Rôtir</t>
  </si>
  <si>
    <t>Saisir rapidement pour former la croûte sans dessécher le cœur.</t>
  </si>
  <si>
    <t>Riches en collagène (Muscles d'effort / Avant)</t>
  </si>
  <si>
    <t>Élevée (&gt; 3%)</t>
  </si>
  <si>
    <t>Paleron, Gîte, Macreuse, Jarret, Joue, Collier, Poitrine</t>
  </si>
  <si>
    <t>Cuissons lentes : Braiser, Mijoter, CBT</t>
  </si>
  <si>
    <t>Transformer le collagène dur en gélatine par une cuisson prolongée.</t>
  </si>
  <si>
    <t>1. La tendreté dépend du type de tissu musculaire</t>
  </si>
  <si>
    <r>
      <t xml:space="preserve">La tendreté naturelle d'une pièce dépend de deux facteurs biochimiques principaux : la teneur en </t>
    </r>
    <r>
      <rPr>
        <b/>
        <sz val="12"/>
        <color rgb="FF1F1F1F"/>
        <rFont val="Calibri"/>
        <family val="2"/>
        <scheme val="minor"/>
      </rPr>
      <t>collagène</t>
    </r>
    <r>
      <rPr>
        <sz val="12"/>
        <color rgb="FF1F1F1F"/>
        <rFont val="Calibri"/>
        <family val="2"/>
        <scheme val="minor"/>
      </rPr>
      <t xml:space="preserve"> (tissu conjonctif) et le travail du muscle.</t>
    </r>
  </si>
  <si>
    <r>
      <t>Morceaux pauvres en collagène</t>
    </r>
    <r>
      <rPr>
        <sz val="12"/>
        <color rgb="FF1F1F1F"/>
        <rFont val="Calibri"/>
        <family val="2"/>
        <scheme val="minor"/>
      </rPr>
      <t xml:space="preserve"> (muscles peu sollicités : filet, faux-filet, entrecôte, rumsteck, poire, merlan) :</t>
    </r>
  </si>
  <si>
    <r>
      <t xml:space="preserve">Exigent une </t>
    </r>
    <r>
      <rPr>
        <b/>
        <sz val="12"/>
        <color rgb="FF1F1F1F"/>
        <rFont val="Calibri"/>
        <family val="2"/>
        <scheme val="minor"/>
      </rPr>
      <t>cuisson rapide à haute température</t>
    </r>
    <r>
      <rPr>
        <sz val="12"/>
        <color rgb="FF1F1F1F"/>
        <rFont val="Calibri"/>
        <family val="2"/>
        <scheme val="minor"/>
      </rPr>
      <t xml:space="preserve"> (poêler, griller, rôtir).</t>
    </r>
  </si>
  <si>
    <t>Le but est de coaguler rapidement les protéines en surface (réaction de Maillard) tout en maintenant le cœur peu cuit pour préserver l'eau retained dans les fibres.</t>
  </si>
  <si>
    <r>
      <t xml:space="preserve">Exigent une </t>
    </r>
    <r>
      <rPr>
        <b/>
        <sz val="12"/>
        <color rgb="FF1F1F1F"/>
        <rFont val="Calibri"/>
        <family val="2"/>
        <scheme val="minor"/>
      </rPr>
      <t>cuisson lente et prolongée en milieu humide</t>
    </r>
    <r>
      <rPr>
        <sz val="12"/>
        <color rgb="FF1F1F1F"/>
        <rFont val="Calibri"/>
        <family val="2"/>
        <scheme val="minor"/>
      </rPr>
      <t xml:space="preserve"> (braiser, bouillir, mijoter).</t>
    </r>
  </si>
  <si>
    <t>Le collagène durcit à basse température puis se transforme progressivement en gélatine soluble autour de 55-60 °C à cœur sur la durée, rendant le morceau fondant.</t>
  </si>
  <si>
    <t>Cuissons rapides (Griller, Poêler, Rôtir)</t>
  </si>
  <si>
    <t>Température à cœur</t>
  </si>
  <si>
    <t>3. Cuisson Basse Température (Restauration Collective / RHD)</t>
  </si>
  <si>
    <t>Raviday Barbecue</t>
  </si>
  <si>
    <t>4. Les règles d'or pour réussir la cuisson</t>
  </si>
  <si>
    <r>
      <t>Ne pas piquer la viande :</t>
    </r>
    <r>
      <rPr>
        <sz val="12"/>
        <color rgb="FF1F1F1F"/>
        <rFont val="Calibri"/>
        <family val="2"/>
        <scheme val="minor"/>
      </rPr>
      <t xml:space="preserve"> Utiliser une pince plutôt qu'une fourchette pour ne pas percer l'enveloppe et laisser s'échapper les sucs.</t>
    </r>
  </si>
  <si>
    <r>
      <t>Assaisonnement :</t>
    </r>
    <r>
      <rPr>
        <sz val="12"/>
        <color rgb="FF1F1F1F"/>
        <rFont val="Calibri"/>
        <family val="2"/>
        <scheme val="minor"/>
      </rPr>
      <t xml:space="preserve"> Saler juste avant ou après la cuisson (un salage trop en amont extrait l'eau de surface par osmose).</t>
    </r>
  </si>
  <si>
    <t>5. cuisson basse température ET l'anatomie des muscles ?</t>
  </si>
  <si>
    <r>
      <t xml:space="preserve">La réussite de la cuisson – en particulier en </t>
    </r>
    <r>
      <rPr>
        <b/>
        <sz val="14"/>
        <color rgb="FF1F1F1F"/>
        <rFont val="Calibri"/>
        <family val="2"/>
        <scheme val="minor"/>
      </rPr>
      <t>cuisson basse température (CBT)</t>
    </r>
    <r>
      <rPr>
        <sz val="14"/>
        <color rgb="FF1F1F1F"/>
        <rFont val="Calibri"/>
        <family val="2"/>
        <scheme val="minor"/>
      </rPr>
      <t xml:space="preserve"> – repose entièrement sur la compréhension de l'</t>
    </r>
    <r>
      <rPr>
        <b/>
        <sz val="14"/>
        <color rgb="FF1F1F1F"/>
        <rFont val="Calibri"/>
        <family val="2"/>
        <scheme val="minor"/>
      </rPr>
      <t>anatomie du muscle</t>
    </r>
    <r>
      <rPr>
        <sz val="14"/>
        <color rgb="FF1F1F1F"/>
        <rFont val="Calibri"/>
        <family val="2"/>
        <scheme val="minor"/>
      </rPr>
      <t xml:space="preserve"> et de la transformation biochimique de ses composants sous l'effet de la chaleur.</t>
    </r>
  </si>
  <si>
    <t>Anatomie de la viande : Les 3 composants clés</t>
  </si>
  <si>
    <t>La viande de boucherie se compose principalement de trois éléments qui réagissent différemment à la température :</t>
  </si>
  <si>
    <t>Structure du muscle squelettique et tissu conjonctif. Source : 61°Degrés</t>
  </si>
  <si>
    <r>
      <t>L'eau (70 % à 75 %)</t>
    </r>
    <r>
      <rPr>
        <sz val="12"/>
        <color rgb="FF1F1F1F"/>
        <rFont val="Calibri"/>
        <family val="2"/>
        <scheme val="minor"/>
      </rPr>
      <t xml:space="preserve"> : Emprisonnée dans la trame des protéines musculaires.</t>
    </r>
  </si>
  <si>
    <r>
      <t>Les protéines musculaires (Actine et Myosine - ~20 %)</t>
    </r>
    <r>
      <rPr>
        <sz val="12"/>
        <color rgb="FF1F1F1F"/>
        <rFont val="Calibri"/>
        <family val="2"/>
        <scheme val="minor"/>
      </rPr>
      <t xml:space="preserve"> :</t>
    </r>
  </si>
  <si>
    <r>
      <t xml:space="preserve">La </t>
    </r>
    <r>
      <rPr>
        <b/>
        <sz val="12"/>
        <color rgb="FF1F1F1F"/>
        <rFont val="Calibri"/>
        <family val="2"/>
        <scheme val="minor"/>
      </rPr>
      <t>myosine</t>
    </r>
    <r>
      <rPr>
        <sz val="12"/>
        <color rgb="FF1F1F1F"/>
        <rFont val="Calibri"/>
        <family val="2"/>
        <scheme val="minor"/>
      </rPr>
      <t xml:space="preserve"> commence à coaguler vers </t>
    </r>
    <r>
      <rPr>
        <b/>
        <sz val="12"/>
        <color rgb="FF1F1F1F"/>
        <rFont val="Calibri"/>
        <family val="2"/>
        <scheme val="minor"/>
      </rPr>
      <t>50 °C – 55 °C</t>
    </r>
    <r>
      <rPr>
        <sz val="12"/>
        <color rgb="FF1F1F1F"/>
        <rFont val="Calibri"/>
        <family val="2"/>
        <scheme val="minor"/>
      </rPr>
      <t xml:space="preserve"> : la viande s'affermit doucement.</t>
    </r>
  </si>
  <si>
    <r>
      <t>L'</t>
    </r>
    <r>
      <rPr>
        <b/>
        <sz val="12"/>
        <color rgb="FF1F1F1F"/>
        <rFont val="Calibri"/>
        <family val="2"/>
        <scheme val="minor"/>
      </rPr>
      <t>actine</t>
    </r>
    <r>
      <rPr>
        <sz val="12"/>
        <color rgb="FF1F1F1F"/>
        <rFont val="Calibri"/>
        <family val="2"/>
        <scheme val="minor"/>
      </rPr>
      <t xml:space="preserve"> coagule entre </t>
    </r>
    <r>
      <rPr>
        <b/>
        <sz val="12"/>
        <color rgb="FF1F1F1F"/>
        <rFont val="Calibri"/>
        <family val="2"/>
        <scheme val="minor"/>
      </rPr>
      <t>65 °C et 80 °C</t>
    </r>
    <r>
      <rPr>
        <sz val="12"/>
        <color rgb="FF1F1F1F"/>
        <rFont val="Calibri"/>
        <family val="2"/>
        <scheme val="minor"/>
      </rPr>
      <t xml:space="preserve"> : elle se contracte fortement et expulse l'eau (la viande devient sèche et dure si cette zone est dépassée sur un morceau tendre).</t>
    </r>
  </si>
  <si>
    <r>
      <t>Le tissu conjonctif / Collagène (~2 à 5 %)</t>
    </r>
    <r>
      <rPr>
        <sz val="12"/>
        <color rgb="FF1F1F1F"/>
        <rFont val="Calibri"/>
        <family val="2"/>
        <scheme val="minor"/>
      </rPr>
      <t xml:space="preserve"> :</t>
    </r>
  </si>
  <si>
    <t>Gaine élastique qui entoure les faisceaux musculaires (périmysium, épimysium).</t>
  </si>
  <si>
    <t>À cru ou à température modérée, le collagène est dur et résistant.</t>
  </si>
  <si>
    <r>
      <t xml:space="preserve">À partir de </t>
    </r>
    <r>
      <rPr>
        <b/>
        <sz val="14"/>
        <color rgb="FF0033CC"/>
        <rFont val="Calibri"/>
        <family val="2"/>
        <scheme val="minor"/>
      </rPr>
      <t>55 °C – 60 °C</t>
    </r>
    <r>
      <rPr>
        <sz val="14"/>
        <color rgb="FF0033CC"/>
        <rFont val="Calibri"/>
        <family val="2"/>
        <scheme val="minor"/>
      </rPr>
      <t xml:space="preserve"> (en présence d'humidité et avec du temps), le collagène se dénature et se hydrolyse progressivement en </t>
    </r>
    <r>
      <rPr>
        <b/>
        <sz val="14"/>
        <color rgb="FF0033CC"/>
        <rFont val="Calibri"/>
        <family val="2"/>
        <scheme val="minor"/>
      </rPr>
      <t>gélatine soluble</t>
    </r>
    <r>
      <rPr>
        <sz val="14"/>
        <color rgb="FF0033CC"/>
        <rFont val="Calibri"/>
        <family val="2"/>
        <scheme val="minor"/>
      </rPr>
      <t>, apportant le fondant.</t>
    </r>
  </si>
  <si>
    <t>6. Le principe biochimique de la Cuisson Basse Température (CBT)</t>
  </si>
  <si>
    <r>
      <t xml:space="preserve">Le but de la cuisson basse température est de </t>
    </r>
    <r>
      <rPr>
        <b/>
        <sz val="14"/>
        <color rgb="FF1F1F1F"/>
        <rFont val="Calibri"/>
        <family val="2"/>
        <scheme val="minor"/>
      </rPr>
      <t>dissocier la dénaturation du collagène de la contraction de l'actine</t>
    </r>
    <r>
      <rPr>
        <sz val="14"/>
        <color rgb="FF1F1F1F"/>
        <rFont val="Calibri"/>
        <family val="2"/>
        <scheme val="minor"/>
      </rPr>
      <t xml:space="preserve"> :</t>
    </r>
  </si>
  <si>
    <r>
      <t>Cuisson classique (haute température) :</t>
    </r>
    <r>
      <rPr>
        <sz val="14"/>
        <color rgb="FFC00000"/>
        <rFont val="Calibri"/>
        <family val="2"/>
        <scheme val="minor"/>
      </rPr>
      <t xml:space="preserve"> L'enceinte à 180 °C – 200 °C monte rapidement le cœur au-delà de 68 °C. L'actine se contracte brutalement et assèche le morceau avant même que le collagène n'ait eu le temps de se liquéfier.</t>
    </r>
  </si>
  <si>
    <t>A. Morceaux pauvres en collagène (Muscles d'aloyau, cuisse)</t>
  </si>
  <si>
    <r>
      <t>Muscles concernés :</t>
    </r>
    <r>
      <rPr>
        <sz val="12"/>
        <color rgb="FF1F1F1F"/>
        <rFont val="Calibri"/>
        <family val="2"/>
        <scheme val="minor"/>
      </rPr>
      <t xml:space="preserve"> Filet, faux-filet, rumsteck, poire, merlan, noix de veau.</t>
    </r>
  </si>
  <si>
    <t>Morceau</t>
  </si>
  <si>
    <t>Température Enceinte</t>
  </si>
  <si>
    <t>Température Cœur Cible</t>
  </si>
  <si>
    <t>Rôti de bœuf (Filet / Faux-filet)</t>
  </si>
  <si>
    <t>Rôti de veau (Quasi / Nut)</t>
  </si>
  <si>
    <r>
      <t>Muscles concernés :</t>
    </r>
    <r>
      <rPr>
        <sz val="12"/>
        <color rgb="FF1F1F1F"/>
        <rFont val="Calibri"/>
        <family val="2"/>
        <scheme val="minor"/>
      </rPr>
      <t xml:space="preserve"> Paleron, macreuse, gîte, collier, joue, jarret, poitrine.</t>
    </r>
  </si>
  <si>
    <t>Morceau / Recette</t>
  </si>
  <si>
    <t>Joue de bœuf</t>
  </si>
  <si>
    <t>8. Synthèse des avantages pour le produit</t>
  </si>
  <si>
    <t>Quelles sont les règles sanitaires HACCP à respecter pour la cuisson basse température des viandes ?</t>
  </si>
  <si>
    <t>Temps de maintien minimal à cœur</t>
  </si>
  <si>
    <t>11. La maîtrise du refroidissement rapide</t>
  </si>
  <si>
    <t>Si la viande n'est pas servie immédiatement après cuisson, l'étape de refroidissement est le point critique (CCP) le plus exigeant de la méthode HACCP :</t>
  </si>
  <si>
    <r>
      <t>Stockage post-refroidissement :</t>
    </r>
    <r>
      <rPr>
        <sz val="12"/>
        <color rgb="FF1F1F1F"/>
        <rFont val="Calibri"/>
        <family val="2"/>
        <scheme val="minor"/>
      </rPr>
      <t xml:space="preserve"> Maintien en chambre froide positive entre </t>
    </r>
    <r>
      <rPr>
        <b/>
        <sz val="12"/>
        <color rgb="FF1F1F1F"/>
        <rFont val="Calibri"/>
        <family val="2"/>
        <scheme val="minor"/>
      </rPr>
      <t>0 °C et +3 °C</t>
    </r>
    <r>
      <rPr>
        <sz val="12"/>
        <color rgb="FF1F1F1F"/>
        <rFont val="Calibri"/>
        <family val="2"/>
        <scheme val="minor"/>
      </rPr>
      <t>.</t>
    </r>
  </si>
  <si>
    <t>12. Bonnes Pratiques d'Hygiène (BPH) et traçabilité</t>
  </si>
  <si>
    <t>Préparation et parage sous chaîne du froid</t>
  </si>
  <si>
    <t>Limite la charge bactérienne initiale</t>
  </si>
  <si>
    <t>Travailler des viandes à une température ≤+4∘C. Un parage strict et une hygiène irréprochable des planches/couteaux réduisent la flore de surface avant l'emballage ou la mise en cuisson.</t>
  </si>
  <si>
    <t>Mise sous vide (si applicable)</t>
  </si>
  <si>
    <t>Contrôle de l'étanchéité et du taux de vide</t>
  </si>
  <si>
    <t>Enregistrement de la cuisson</t>
  </si>
  <si>
    <t>Traçabilité obligatoire (CCP)</t>
  </si>
  <si>
    <t>Utiliser une sonde à cœur (avec joint de mousse pour les sacs sous vide). Documenter sur la fiche de suivi HACCP :</t>
  </si>
  <si>
    <t>Nom du produit / Numéro de lot</t>
  </si>
  <si>
    <t>Température de début et fin de cuisson</t>
  </si>
  <si>
    <t>Graphique ou relevé de la cellule de refroidissement</t>
  </si>
  <si>
    <t>Remise en température (Remise en chauffe)</t>
  </si>
  <si>
    <t>Seulement en cas de liaison froide</t>
  </si>
  <si>
    <t>Pour approfondir les aspects techniques ET réglementaires</t>
  </si>
  <si>
    <r>
      <t xml:space="preserve">Voici la synthèse complète combinant les </t>
    </r>
    <r>
      <rPr>
        <b/>
        <sz val="12"/>
        <color rgb="FF1F1F1F"/>
        <rFont val="Calibri"/>
        <family val="2"/>
        <scheme val="minor"/>
      </rPr>
      <t>exigences réglementaires françaises et européennes</t>
    </r>
    <r>
      <rPr>
        <sz val="12"/>
        <color rgb="FF1F1F1F"/>
        <rFont val="Calibri"/>
        <family val="2"/>
        <scheme val="minor"/>
      </rPr>
      <t xml:space="preserve"> et le </t>
    </r>
    <r>
      <rPr>
        <b/>
        <sz val="12"/>
        <color rgb="FF1F1F1F"/>
        <rFont val="Calibri"/>
        <family val="2"/>
        <scheme val="minor"/>
      </rPr>
      <t>modèle d'enregistrement HACCP</t>
    </r>
    <r>
      <rPr>
        <sz val="12"/>
        <color rgb="FF1F1F1F"/>
        <rFont val="Calibri"/>
        <family val="2"/>
        <scheme val="minor"/>
      </rPr>
      <t xml:space="preserve"> opérationnel pour vos ateliers de production.</t>
    </r>
  </si>
  <si>
    <t>1. Cadre réglementaire et gestion des risques microbiologiques</t>
  </si>
  <si>
    <t>Textes de référence</t>
  </si>
  <si>
    <r>
      <t>Règlement (CE) n° 852/2004</t>
    </r>
    <r>
      <rPr>
        <sz val="12"/>
        <color rgb="FF1F1F1F"/>
        <rFont val="Calibri"/>
        <family val="2"/>
        <scheme val="minor"/>
      </rPr>
      <t xml:space="preserve"> : Obligation de mise en place de procédures fondées sur les principes de l'HACCP.</t>
    </r>
  </si>
  <si>
    <r>
      <t>Arrêté du 21 décembre 2009</t>
    </r>
    <r>
      <rPr>
        <sz val="12"/>
        <color rgb="FF1F1F1F"/>
        <rFont val="Calibri"/>
        <family val="2"/>
        <scheme val="minor"/>
      </rPr>
      <t xml:space="preserve"> : Règles sanitaires applicables aux activités de commerce de détail, d'entreposage et de transport de produits d'origine animale.</t>
    </r>
  </si>
  <si>
    <r>
      <t>Guide de Bonnes Pratiques d'Hygiène (GBPH)</t>
    </r>
    <r>
      <rPr>
        <sz val="12"/>
        <color rgb="FF1F1F1F"/>
        <rFont val="Calibri"/>
        <family val="2"/>
        <scheme val="minor"/>
      </rPr>
      <t xml:space="preserve"> Restauration collective / Traiteur.</t>
    </r>
  </si>
  <si>
    <t>Focus sur le risque clostridial (Clostridium botulinum et perfringens)</t>
  </si>
  <si>
    <t>La cuisson basse température en ambiance anaérobie (sous-vide) élimine l'oxygène et crée un milieu favorable à la germination des spores anaérobies si le couple temps/température ou le refroidissement sont défaillants.</t>
  </si>
  <si>
    <t>Micro-organisme</t>
  </si>
  <si>
    <t>Condition de développement</t>
  </si>
  <si>
    <t>Moyens de maîtrise (CCP)</t>
  </si>
  <si>
    <t>Clostridium perfringens</t>
  </si>
  <si>
    <t>Multiplié rapidement lors d'un refroidissement lent entre +55 °C et +15 °C.</t>
  </si>
  <si>
    <r>
      <t xml:space="preserve">Refroidissement de </t>
    </r>
    <r>
      <rPr>
        <b/>
        <sz val="12"/>
        <color rgb="FF1F1F1F"/>
        <rFont val="Calibri"/>
        <family val="2"/>
        <scheme val="minor"/>
      </rPr>
      <t>+63 °C à +10 °C en moins de 2 h</t>
    </r>
    <r>
      <rPr>
        <sz val="12"/>
        <color rgb="FF1F1F1F"/>
        <rFont val="Calibri"/>
        <family val="2"/>
        <scheme val="minor"/>
      </rPr>
      <t>.</t>
    </r>
  </si>
  <si>
    <t>Clostridium botulinum (type B non protéolytique)</t>
  </si>
  <si>
    <t>Peut multiplier sous vide dès +3,3 °C en l'absence de flore concurrente.</t>
  </si>
  <si>
    <t>Listeria monocytogenes</t>
  </si>
  <si>
    <t>Psychroptrophe, survit au froid positive.</t>
  </si>
  <si>
    <t>Validation du barème de sécurité (Valeur Pasteurisatrice)</t>
  </si>
  <si>
    <t>En pratique professionnelle :</t>
  </si>
  <si>
    <t>13. Fiche de contrôle et de traçabilité HACCP (Modèle d'atelier)</t>
  </si>
  <si>
    <t>En-tête de lot</t>
  </si>
  <si>
    <r>
      <t>Date de production :</t>
    </r>
    <r>
      <rPr>
        <sz val="12"/>
        <color rgb="FF1F1F1F"/>
        <rFont val="Calibri"/>
        <family val="2"/>
        <scheme val="minor"/>
      </rPr>
      <t xml:space="preserve"> [ JJ/MM/AAAA ]</t>
    </r>
  </si>
  <si>
    <r>
      <t>Désignation du produit :</t>
    </r>
    <r>
      <rPr>
        <sz val="12"/>
        <color rgb="FF1F1F1F"/>
        <rFont val="Calibri"/>
        <family val="2"/>
        <scheme val="minor"/>
      </rPr>
      <t xml:space="preserve"> [ ex : Paleron de bœuf braisé sous-vide ]</t>
    </r>
  </si>
  <si>
    <r>
      <t>N° de lot matière première :</t>
    </r>
    <r>
      <rPr>
        <sz val="12"/>
        <color rgb="FF1F1F1F"/>
        <rFont val="Calibri"/>
        <family val="2"/>
        <scheme val="minor"/>
      </rPr>
      <t xml:space="preserve"> [ Ex : LOT-20260923-04 ] / </t>
    </r>
    <r>
      <rPr>
        <b/>
        <sz val="12"/>
        <color rgb="FF1F1F1F"/>
        <rFont val="Calibri"/>
        <family val="2"/>
        <scheme val="minor"/>
      </rPr>
      <t>DLC origine :</t>
    </r>
    <r>
      <rPr>
        <sz val="12"/>
        <color rgb="FF1F1F1F"/>
        <rFont val="Calibri"/>
        <family val="2"/>
        <scheme val="minor"/>
      </rPr>
      <t xml:space="preserve"> [ JJ/MM/AAAA ]</t>
    </r>
  </si>
  <si>
    <t>Grille de suivi des Points Critiques (CCP)</t>
  </si>
  <si>
    <t>CCP / PRPo</t>
  </si>
  <si>
    <t>Relevé effectif</t>
  </si>
  <si>
    <t>Heure</t>
  </si>
  <si>
    <t>Visa opérateur</t>
  </si>
  <si>
    <t>Action corrective si non-conforme</t>
  </si>
  <si>
    <t>Stockage matière</t>
  </si>
  <si>
    <t>Température</t>
  </si>
  <si>
    <t>≤+4∘C</t>
  </si>
  <si>
    <t>....... °C</t>
  </si>
  <si>
    <t>...h...</t>
  </si>
  <si>
    <t>T° Enceinte cuisson</t>
  </si>
  <si>
    <t>Paramètre four</t>
  </si>
  <si>
    <t>T° consignée (ex : 75 °C)</t>
  </si>
  <si>
    <t>Ajustement consigne / relance.</t>
  </si>
  <si>
    <t>Temps de montée</t>
  </si>
  <si>
    <t>....... min</t>
  </si>
  <si>
    <t>Barème cœur atteint</t>
  </si>
  <si>
    <t>T° / Temps cœur</t>
  </si>
  <si>
    <t>CCP 1</t>
  </si>
  <si>
    <t>+63 °C à +10 °C en ≤2 h</t>
  </si>
  <si>
    <t>Stockage post-cuisson</t>
  </si>
  <si>
    <t>CCP 2</t>
  </si>
  <si>
    <t>0∘C aˋ +3∘C</t>
  </si>
  <si>
    <t>Validation finale et libération du lot</t>
  </si>
  <si>
    <r>
      <t>Signature du responsable qualité / Chef de cuisine :</t>
    </r>
    <r>
      <rPr>
        <sz val="12"/>
        <color rgb="FF1F1F1F"/>
        <rFont val="Calibri"/>
        <family val="2"/>
        <scheme val="minor"/>
      </rPr>
      <t xml:space="preserve"> ______________________</t>
    </r>
  </si>
  <si>
    <t>14. Fiche Technique &amp; Justification Culinaires : Le Jarret</t>
  </si>
  <si>
    <r>
      <t>Anatomie :</t>
    </r>
    <r>
      <rPr>
        <sz val="12"/>
        <color rgb="FF1F1F1F"/>
        <rFont val="Calibri"/>
        <family val="2"/>
        <scheme val="minor"/>
      </rPr>
      <t xml:space="preserve"> Muscle de travail du bas des membres, caractérisé par une très forte teneur en </t>
    </r>
    <r>
      <rPr>
        <b/>
        <sz val="12"/>
        <color rgb="FF1F1F1F"/>
        <rFont val="Calibri"/>
        <family val="2"/>
        <scheme val="minor"/>
      </rPr>
      <t>collagène</t>
    </r>
    <r>
      <rPr>
        <sz val="12"/>
        <color rgb="FF1F1F1F"/>
        <rFont val="Calibri"/>
        <family val="2"/>
        <scheme val="minor"/>
      </rPr>
      <t xml:space="preserve"> (tissu conjonctif tendineux et périmysium très épais) et en </t>
    </r>
    <r>
      <rPr>
        <b/>
        <sz val="12"/>
        <color rgb="FF1F1F1F"/>
        <rFont val="Calibri"/>
        <family val="2"/>
        <scheme val="minor"/>
      </rPr>
      <t>os à moelle</t>
    </r>
    <r>
      <rPr>
        <sz val="12"/>
        <color rgb="FF1F1F1F"/>
        <rFont val="Calibri"/>
        <family val="2"/>
        <scheme val="minor"/>
      </rPr>
      <t xml:space="preserve"> (apport de saveur et de gélatine).</t>
    </r>
  </si>
  <si>
    <t>15. Document d'Enregistrement HACCP (Spécifique Jarret)</t>
  </si>
  <si>
    <t>En-tête du Lot</t>
  </si>
  <si>
    <r>
      <t>Désignation du plat :</t>
    </r>
    <r>
      <rPr>
        <sz val="12"/>
        <color rgb="FF0033CC"/>
        <rFont val="Calibri"/>
        <family val="2"/>
        <scheme val="minor"/>
      </rPr>
      <t xml:space="preserve"> Jarret de bœuf braisé à basse température</t>
    </r>
  </si>
  <si>
    <r>
      <t>Date de fabrication :</t>
    </r>
    <r>
      <rPr>
        <sz val="12"/>
        <color rgb="FFC00000"/>
        <rFont val="Calibri"/>
        <family val="2"/>
        <scheme val="minor"/>
      </rPr>
      <t xml:space="preserve"> 23/09/2026</t>
    </r>
  </si>
  <si>
    <r>
      <t>N° de lot produit fini :</t>
    </r>
    <r>
      <rPr>
        <sz val="12"/>
        <color rgb="FF1F1F1F"/>
        <rFont val="Calibri"/>
        <family val="2"/>
        <scheme val="minor"/>
      </rPr>
      <t xml:space="preserve"> JAR-20260923-01</t>
    </r>
  </si>
  <si>
    <r>
      <t>N° de lot Viande fraîche :</t>
    </r>
    <r>
      <rPr>
        <sz val="12"/>
        <color rgb="FF1F1F1F"/>
        <rFont val="Calibri"/>
        <family val="2"/>
        <scheme val="minor"/>
      </rPr>
      <t xml:space="preserve"> ......................... | </t>
    </r>
    <r>
      <rPr>
        <b/>
        <sz val="12"/>
        <color rgb="FF1F1F1F"/>
        <rFont val="Calibri"/>
        <family val="2"/>
        <scheme val="minor"/>
      </rPr>
      <t>DLC origine :</t>
    </r>
    <r>
      <rPr>
        <sz val="12"/>
        <color rgb="FF1F1F1F"/>
        <rFont val="Calibri"/>
        <family val="2"/>
        <scheme val="minor"/>
      </rPr>
      <t xml:space="preserve"> .... / .... / 2026</t>
    </r>
  </si>
  <si>
    <t>16.Grille de Suivi et de Contrôle des Points Critiques (CCP)</t>
  </si>
  <si>
    <t>Point de contrôle (CCP / PRPo)</t>
  </si>
  <si>
    <t>Valeur cible &amp; Limite critique</t>
  </si>
  <si>
    <t>Visa</t>
  </si>
  <si>
    <t>Action corrective en cas de non-conformité</t>
  </si>
  <si>
    <t>1. Réception / Préparation</t>
  </si>
  <si>
    <t>T° interne de la viande</t>
  </si>
  <si>
    <t>...... °C</t>
  </si>
  <si>
    <t>2. Enceinte de cuisson</t>
  </si>
  <si>
    <t>T° consigne du four</t>
  </si>
  <si>
    <t>Réajuster la température de l'enceinte.</t>
  </si>
  <si>
    <t>3. Montée en température</t>
  </si>
  <si>
    <t>...... min</t>
  </si>
  <si>
    <t>4. Barème à cœur (Maintien)</t>
  </si>
  <si>
    <t>T° à cœur &amp; Durée cible</t>
  </si>
  <si>
    <t>5. Refroidissement rapide</t>
  </si>
  <si>
    <t>Passage de +63∘C à +10∘C en ≤2 heures</t>
  </si>
  <si>
    <t>6. Stockage PF</t>
  </si>
  <si>
    <t>Régler l'enceinte / isoler le lot pour contrôle.</t>
  </si>
  <si>
    <t>17. Paramètres Opérationnels &amp; Consignes Atelier</t>
  </si>
  <si>
    <t>A. Phase de Cuisson &amp; Hydrolyse du Collagène</t>
  </si>
  <si>
    <t>B. Contrôle Sanitaire &amp; Traçabilité (Sonde à Cœur)</t>
  </si>
  <si>
    <t>C. Gestion de la Restitution / Service</t>
  </si>
  <si>
    <r>
      <t>En liaison chaude :</t>
    </r>
    <r>
      <rPr>
        <sz val="12"/>
        <color rgb="FF1F1F1F"/>
        <rFont val="Calibri"/>
        <family val="2"/>
        <scheme val="minor"/>
      </rPr>
      <t xml:space="preserve"> Maintien en température de service à </t>
    </r>
    <r>
      <rPr>
        <b/>
        <sz val="12"/>
        <color rgb="FF1F1F1F"/>
        <rFont val="Calibri"/>
        <family val="2"/>
        <scheme val="minor"/>
      </rPr>
      <t>≥+63∘C</t>
    </r>
    <r>
      <rPr>
        <sz val="12"/>
        <color rgb="FF1F1F1F"/>
        <rFont val="Calibri"/>
        <family val="2"/>
        <scheme val="minor"/>
      </rPr>
      <t xml:space="preserve"> jusqu'au service.</t>
    </r>
  </si>
  <si>
    <t>Validation et Libération du Lot</t>
  </si>
  <si>
    <r>
      <t>Visa du responsable de production :</t>
    </r>
    <r>
      <rPr>
        <sz val="12"/>
        <color rgb="FF1F1F1F"/>
        <rFont val="Calibri"/>
        <family val="2"/>
        <scheme val="minor"/>
      </rPr>
      <t xml:space="preserve"> ______________________</t>
    </r>
  </si>
  <si>
    <t>18. Cuisson_Basse_Temperature_Jarret_CFA</t>
  </si>
  <si>
    <r>
      <t>Le document</t>
    </r>
    <r>
      <rPr>
        <b/>
        <sz val="12"/>
        <color rgb="FF1F1F1F"/>
        <rFont val="Calibri"/>
        <family val="2"/>
        <scheme val="minor"/>
      </rPr>
      <t>« Cuisson Basse Température et Tendreté des Viandes (Spécial CFA / Apprenant) »</t>
    </r>
    <r>
      <rPr>
        <sz val="12"/>
        <color rgb="FF1F1F1F"/>
        <rFont val="Calibri"/>
        <family val="2"/>
        <scheme val="minor"/>
      </rPr>
      <t xml:space="preserve"> a été généré avec une mise en page claire, professionnelle et adaptée aux exigences pédagogiques de la restauration.</t>
    </r>
  </si>
  <si>
    <t>En-tête Pédagogique &amp; Cadre d'Apprentissage</t>
  </si>
  <si>
    <t>Partie 1 : Anatomie de la Viande &amp; Origine de la Tendreté</t>
  </si>
  <si>
    <t>Rôles de l'eau (70-75 %), des protéines (Actine/Myosine) et du collagène.</t>
  </si>
  <si>
    <r>
      <t>Tableau synoptique INTERBEV</t>
    </r>
    <r>
      <rPr>
        <sz val="12"/>
        <color rgb="FF1F1F1F"/>
        <rFont val="Calibri"/>
        <family val="2"/>
        <scheme val="minor"/>
      </rPr>
      <t xml:space="preserve"> : Classification des morceaux pauvres vs riches en collagène et modes de cuisson associés.</t>
    </r>
  </si>
  <si>
    <t>Partie 2 : Principe &amp; Barèmes de la Cuisson Basse Température (CBT)</t>
  </si>
  <si>
    <t>Différence physico-chimique entre cuisson rapide/classique et CBT.</t>
  </si>
  <si>
    <t>Encadré pédagogique sur la dissociation de l'actine et du collagène.</t>
  </si>
  <si>
    <t>Partie 3 : Cadre Sanitaire &amp; Règles HACCP</t>
  </si>
  <si>
    <t>Explication de la Valeur Pasteurisatrice (VP) pour Listeria et Salmonella.</t>
  </si>
  <si>
    <t>Points Critiques (CCP 1 : Refroidissement rapide ≤2 h / CCP 2 : Stockage 0 aˋ +3∘C).</t>
  </si>
  <si>
    <t>Partie 4 : Cas Pratique Atelier — Le Jarret de Bœuf Braisé en CBT</t>
  </si>
  <si>
    <r>
      <t>Grille d'enregistrement HACCP et de traçabilité à remplir à la main ou sur ordinateur</t>
    </r>
    <r>
      <rPr>
        <sz val="12"/>
        <color rgb="FF1F1F1F"/>
        <rFont val="Calibri"/>
        <family val="2"/>
        <scheme val="minor"/>
      </rPr>
      <t xml:space="preserve"> (6 étapes avec limites critiques, relevés effectifs, visas et actions correctives).</t>
    </r>
  </si>
  <si>
    <t>PROCÉDURE HACCP &amp; FICHE DE SUIVI ATELIER : JARRET DE BŒUF EN CBT
APPLICATIONS PRATIQUES &amp; POINTS CRITIQUES (CCP)</t>
  </si>
  <si>
    <t>Zone de Danger Microbien :</t>
  </si>
  <si>
    <t>CCP 1 - Refroidissement Rapide :</t>
  </si>
  <si>
    <t>CCP 2 - Stockage Froid :</t>
  </si>
  <si>
    <t>Maintien strict entre 0 °C et +3 °C en chambre froide positive.</t>
  </si>
  <si>
    <t>Paramètre Four :</t>
  </si>
  <si>
    <t>Prise de Température :</t>
  </si>
  <si>
    <t>Remise en Température :</t>
  </si>
  <si>
    <t>3. Grille d'Enregistrement HACCP et Traçabilité (À compléter par l'apprenant)</t>
  </si>
  <si>
    <t>Étape de Production</t>
  </si>
  <si>
    <t>Point de Contrôle (CCP / PRPo)</t>
  </si>
  <si>
    <t>Relevé Effectif T° / Temps</t>
  </si>
  <si>
    <t>Visa Apprenant</t>
  </si>
  <si>
    <t>Conforme ? (O/N)</t>
  </si>
  <si>
    <t>Action Corrective si Écart</t>
  </si>
  <si>
    <t>1. Réception / Stockage MP</t>
  </si>
  <si>
    <t>T° Viande fraîche</t>
  </si>
  <si>
    <t>2. Consigne Enceinte Four</t>
  </si>
  <si>
    <t>T° Enceinte Four</t>
  </si>
  <si>
    <t>Ajuster le réglage du four mixte</t>
  </si>
  <si>
    <t>3. Montée en Température</t>
  </si>
  <si>
    <t>4. Cuisson Cœur (Maintien)</t>
  </si>
  <si>
    <t>T° Cœur &amp; Durée</t>
  </si>
  <si>
    <t>5. Refroidissement (CCP 1)</t>
  </si>
  <si>
    <t>Durée +63 °C à +10 °C</t>
  </si>
  <si>
    <t>6. Stockage PF (CCP 2)</t>
  </si>
  <si>
    <t>T° Chambre Froide</t>
  </si>
  <si>
    <t>0 °C à +3 °C</t>
  </si>
  <si>
    <t>Isoler le lot / Régler le groupe froid</t>
  </si>
  <si>
    <t>FICHE CUISSON BASSE TEMPÉRATURE — MODÈLE VIERGE 2 MÉTHODES</t>
  </si>
  <si>
    <t>FICHE N°</t>
  </si>
  <si>
    <t>MÉTHODE</t>
  </si>
  <si>
    <t>PIÈCE / FORMAT</t>
  </si>
  <si>
    <t>POIDS BASE (kg)</t>
  </si>
  <si>
    <t>POIDS À PRODUIRE (kg)</t>
  </si>
  <si>
    <t>PORTIONS BASE</t>
  </si>
  <si>
    <t>PORTIONS À PRODUIRE</t>
  </si>
  <si>
    <t>COEFFICIENT</t>
  </si>
  <si>
    <t>BARÈME PMS VALIDÉ ?</t>
  </si>
  <si>
    <t>CALIBRE / ÉPAISSEUR</t>
  </si>
  <si>
    <t>T° INITIALE (°C)</t>
  </si>
  <si>
    <t>T° CŒUR CIBLE (°C)</t>
  </si>
  <si>
    <t>DESTINATION</t>
  </si>
  <si>
    <t>PUBLIC VULNÉRABLE ?</t>
  </si>
  <si>
    <t>ALLERGÈNES</t>
  </si>
  <si>
    <t>SOURCE / RÉF. BARÈME</t>
  </si>
  <si>
    <t>TEXTURE / RÉSULTAT</t>
  </si>
  <si>
    <t>INGRÉDIENTS / QUANTITÉS</t>
  </si>
  <si>
    <t>TECHNIQUE / COMPOSITION / PROGRESSION</t>
  </si>
  <si>
    <t>UNITÉ</t>
  </si>
  <si>
    <t>ALLERGÈNE * / ?</t>
  </si>
  <si>
    <t>REMARQUE</t>
  </si>
  <si>
    <t>N°</t>
  </si>
  <si>
    <t>PHASE / TECHNIQUE</t>
  </si>
  <si>
    <t>POINT DE CONTRÔLE</t>
  </si>
  <si>
    <t>MÉTHODE 1 — SOUS VIDE / BAIN</t>
  </si>
  <si>
    <t>TYPE / MATIÈRE POCHE</t>
  </si>
  <si>
    <t>DIMENSIONS POCHE</t>
  </si>
  <si>
    <t>RÉF. / MARQUE</t>
  </si>
  <si>
    <t>SUPPORT CUISSON</t>
  </si>
  <si>
    <t>FORMAT GN</t>
  </si>
  <si>
    <t>PROFONDEUR / MATIÈRE</t>
  </si>
  <si>
    <t>LIMITE T° / DURÉE FABRICANT</t>
  </si>
  <si>
    <t>TYPE MACHINE SOUS VIDE</t>
  </si>
  <si>
    <t>CONTRÔLE VIDE / VACUOMÈTRE</t>
  </si>
  <si>
    <t>CHARGE / BAC OU GRILLE</t>
  </si>
  <si>
    <t>PIÈCES / BAC</t>
  </si>
  <si>
    <t>ESPACEMENT MORCEAUX</t>
  </si>
  <si>
    <t>NIVEAU DE VIDE / RÉGLAGE</t>
  </si>
  <si>
    <t>FRAGILE / LIQUIDE ?</t>
  </si>
  <si>
    <t>PIÈCES / POCHE</t>
  </si>
  <si>
    <t>NIVEAUX UTILISÉS</t>
  </si>
  <si>
    <t>RAILS / ESPACE VERTICAL</t>
  </si>
  <si>
    <t>BAC ÉGOUTTAGE / COUVERCLE</t>
  </si>
  <si>
    <t>TYPE SOUDURE</t>
  </si>
  <si>
    <t>IMPULSION / TEMPS SOUDURE</t>
  </si>
  <si>
    <t>DOUBLE SOUDURE ?</t>
  </si>
  <si>
    <t>VENTILATION</t>
  </si>
  <si>
    <t>HUMIDITÉ / VAPEUR</t>
  </si>
  <si>
    <t>PRÉCHAUFFAGE</t>
  </si>
  <si>
    <t>CONTRÔLE SOUDURE</t>
  </si>
  <si>
    <t>TÊTE DE POCHE PROPRE / SÈCHE</t>
  </si>
  <si>
    <t>DISPOSITION DANS BAIN</t>
  </si>
  <si>
    <t>MODE CUISSON</t>
  </si>
  <si>
    <t>T° ENCEINTE / DELTA-T</t>
  </si>
  <si>
    <t>PALIER 1</t>
  </si>
  <si>
    <t>T° PRODUIT ENSACHAGE</t>
  </si>
  <si>
    <t>T° BAIN</t>
  </si>
  <si>
    <t>CHARGE / CIRCULATION EAU</t>
  </si>
  <si>
    <t>PALIER 2</t>
  </si>
  <si>
    <t>PALIER 3 / MAINTIEN</t>
  </si>
  <si>
    <t>T° CŒUR CIBLE</t>
  </si>
  <si>
    <t>TEMPS MONTÉE / MISE À T°</t>
  </si>
  <si>
    <t>TEMPS MAINTIEN</t>
  </si>
  <si>
    <t>T° CŒUR MESURÉE</t>
  </si>
  <si>
    <t>DURÉE TOTALE</t>
  </si>
  <si>
    <t>POSITION SONDE</t>
  </si>
  <si>
    <t>SOURCE / BARÈME</t>
  </si>
  <si>
    <t>MODE REFROIDISSEMENT</t>
  </si>
  <si>
    <t>OBJECTIF / CHRONO REFROID.</t>
  </si>
  <si>
    <t>STOCKAGE</t>
  </si>
  <si>
    <t>DLC / SERVICE</t>
  </si>
  <si>
    <t>MODE REMISE T° (VAPEUR / EAU)</t>
  </si>
  <si>
    <t>MODE REMISE EN T°</t>
  </si>
  <si>
    <t>T° VAPEUR / EAU</t>
  </si>
  <si>
    <t>DURÉE REMISE EN T°</t>
  </si>
  <si>
    <t>T° CŒUR APRÈS REMISE</t>
  </si>
  <si>
    <t>FOUR VAPEUR 95 °C ?</t>
  </si>
  <si>
    <t>FINITION / DRESSAGE</t>
  </si>
  <si>
    <t>PRÉCAUTIONS</t>
  </si>
  <si>
    <t>REMARQUES</t>
  </si>
  <si>
    <t>ACTION SI NC</t>
  </si>
  <si>
    <t>OPÉRATEUR</t>
  </si>
  <si>
    <t>VALIDATION / VISA</t>
  </si>
  <si>
    <t>AIDE-MÉMOIRE SV : FROID → SAC COMPATIBLE → VIDE → SOUDURE → BAIN HOMOGÈNE → CŒUR → CELLULE → ÉTIQUETTE</t>
  </si>
  <si>
    <t>AIDE-MÉMOIRE FOUR : FROID → CHARGE RÉGULIÈRE → ESPACER → SONDER → CUIRE → CŒUR → CELLULE → ÉTIQUETTE</t>
  </si>
  <si>
    <t>TRAÇABILITÉ / REFROIDISSEMENT / REMISE EN TEMPÉRATURE</t>
  </si>
  <si>
    <t>DATE / LOT</t>
  </si>
  <si>
    <t>HEURE DÉBUT CUISSON</t>
  </si>
  <si>
    <t>HEURE FIN CUISSON</t>
  </si>
  <si>
    <t>DÉBUT REFROID.</t>
  </si>
  <si>
    <t>FIN REFROID.</t>
  </si>
  <si>
    <t>T° FIN REFROID.</t>
  </si>
  <si>
    <t>T° STOCKAGE</t>
  </si>
  <si>
    <t>DÉBUT REMISE T°</t>
  </si>
  <si>
    <t>FIN REMISE T°</t>
  </si>
  <si>
    <t>T° CŒUR SERVICE</t>
  </si>
  <si>
    <t>CONFORME ?</t>
  </si>
  <si>
    <t>ÉCART / NC</t>
  </si>
  <si>
    <t>ACTION CORRECTIVE</t>
  </si>
  <si>
    <t>VISA RESPONSABLE</t>
  </si>
  <si>
    <t>FICHE CUISSON BASSE TEMPÉRATURE — EXEMPLE REMPLI : ÉCHINE / COU DE PORC</t>
  </si>
  <si>
    <t>EX_BT_001</t>
  </si>
  <si>
    <t>COMPARATIF SV / FOUR</t>
  </si>
  <si>
    <t>ÉCHINE  DE PORC</t>
  </si>
  <si>
    <t>2 pièces d’environ 1 kg</t>
  </si>
  <si>
    <t>POIDS BASE (kg) ►</t>
  </si>
  <si>
    <t>POIDS À PRODUIRE (kg) ►</t>
  </si>
  <si>
    <t>PORTIONS BASE ►</t>
  </si>
  <si>
    <t>PORTIONS À PRODUIRE ►</t>
  </si>
  <si>
    <t>À VALIDER PMS</t>
  </si>
  <si>
    <t>Pièce entière / épaisseur régulière</t>
  </si>
  <si>
    <t>Liaison froide / service chaud</t>
  </si>
  <si>
    <t>Selon public + PMS</t>
  </si>
  <si>
    <t>Moutarde ? selon recette / FT ; autres à vérifier</t>
  </si>
  <si>
    <t>Voir sources SV + four</t>
  </si>
  <si>
    <t>Fondant / tranchable ou effilochable selon barème</t>
  </si>
  <si>
    <t>Échine / cou de porc</t>
  </si>
  <si>
    <t>Parée</t>
  </si>
  <si>
    <t>Parer / calibrer</t>
  </si>
  <si>
    <t>Pièces proches en masse et épaisseur</t>
  </si>
  <si>
    <t>Noter calibre réel</t>
  </si>
  <si>
    <t>Sel</t>
  </si>
  <si>
    <t>Repère 10 g/kg</t>
  </si>
  <si>
    <t>Assaisonner</t>
  </si>
  <si>
    <t>Éviter surdosage ; peser</t>
  </si>
  <si>
    <t>Poivre</t>
  </si>
  <si>
    <t>SV : mettre ingrédients froids en poche</t>
  </si>
  <si>
    <t>Produit et sauce froids</t>
  </si>
  <si>
    <t>Tête de sac sèche</t>
  </si>
  <si>
    <t>Thym</t>
  </si>
  <si>
    <t>SV : faire le vide puis souder</t>
  </si>
  <si>
    <t>Contrôler soudure</t>
  </si>
  <si>
    <t>Ail</t>
  </si>
  <si>
    <t>SV : cuire au bain selon barème</t>
  </si>
  <si>
    <t>Bain stable / circulation libre</t>
  </si>
  <si>
    <t>Finition / coloration</t>
  </si>
  <si>
    <t>FOUR : charger froid sur grille</t>
  </si>
  <si>
    <t>Ne pas coller les pièces</t>
  </si>
  <si>
    <t>Bac récupérateur dessous</t>
  </si>
  <si>
    <t>Fond / jus refroidi</t>
  </si>
  <si>
    <t>?</t>
  </si>
  <si>
    <t>Vérifier allergènes de la fiche technique</t>
  </si>
  <si>
    <t>FOUR : programme rôtissage BT</t>
  </si>
  <si>
    <t>Sonde au centre de la plus petite pièce</t>
  </si>
  <si>
    <t>Moutarde</t>
  </si>
  <si>
    <t>* / ?</t>
  </si>
  <si>
    <t>Option recette ; vérifier moutarde avérée</t>
  </si>
  <si>
    <t>Contrôler T° cœur</t>
  </si>
  <si>
    <t>Tracer la mesure</t>
  </si>
  <si>
    <t>Si liaison froide : refroidir immédiatement</t>
  </si>
  <si>
    <t>Cellule disponible avant fin cuisson</t>
  </si>
  <si>
    <t>Stocker 0/+3 °C</t>
  </si>
  <si>
    <t>Identifier lot / DLC interne</t>
  </si>
  <si>
    <t>Remettre en T° selon procédure</t>
  </si>
  <si>
    <t>Tracer durée + T° cœur</t>
  </si>
  <si>
    <t>Sachet cuisson lisse OPA/CPP</t>
  </si>
  <si>
    <t>250 x 350 mm</t>
  </si>
  <si>
    <t>Référence fournisseur à tracer</t>
  </si>
  <si>
    <t>Grille inox + bac récupérateur dessous</t>
  </si>
  <si>
    <t>Grille plate ; bac plein</t>
  </si>
  <si>
    <t>Machine professionnelle à cloche</t>
  </si>
  <si>
    <t>Capteur pression / % ou mbar ; contrôle liquides si disponible</t>
  </si>
  <si>
    <t>2 pièces ≈1 kg, charge testée</t>
  </si>
  <si>
    <t>Non accolées ; circulation d’air libre</t>
  </si>
  <si>
    <t>≈95 % solide froid — À ADAPTER</t>
  </si>
  <si>
    <t>Oui si jus : réduire vide / contrôle liquide</t>
  </si>
  <si>
    <t>1 pièce ≈1 kg / poche</t>
  </si>
  <si>
    <t>Selon four / charge</t>
  </si>
  <si>
    <t>Repérer les rails ; espace libre au-dessus</t>
  </si>
  <si>
    <t>Bac récupérateur pour jus</t>
  </si>
  <si>
    <t>Double soudure</t>
  </si>
  <si>
    <t>2,0 s = EXEMPLE MACHINE, à valider</t>
  </si>
  <si>
    <t>OUI</t>
  </si>
  <si>
    <t>Programme automatique / vitesse adaptée</t>
  </si>
  <si>
    <t>Pilotée par programme</t>
  </si>
  <si>
    <t>Préchauffage automatique</t>
  </si>
  <si>
    <t>Propre, sans pli, sans fuite</t>
  </si>
  <si>
    <t>1 couche ; eau libre autour des poches</t>
  </si>
  <si>
    <t>Rôtissage basse température</t>
  </si>
  <si>
    <t>Pilotée automatiquement / Delta-T selon four</t>
  </si>
  <si>
    <t>Coloration niveau 3</t>
  </si>
  <si>
    <t>75 °C</t>
  </si>
  <si>
    <t>Ne pas serrer les poches ; circulation homogène</t>
  </si>
  <si>
    <t>Cuisson douce / maturation</t>
  </si>
  <si>
    <t>Maintien si besoin</t>
  </si>
  <si>
    <t>12 h</t>
  </si>
  <si>
    <t>Centre géométrique de la plus petite pièce</t>
  </si>
  <si>
    <t>SousVideTools — pork collar / pulled pork</t>
  </si>
  <si>
    <t>Cellule, poche fermée</t>
  </si>
  <si>
    <t>RATIONAL iCombi — cuisson BT</t>
  </si>
  <si>
    <t>Cellule</t>
  </si>
  <si>
    <t>Four vapeur 95 °C OU bain selon procédure</t>
  </si>
  <si>
    <t>Four vapeur / Finishing</t>
  </si>
  <si>
    <t>95 °C en enceinte / eau si procédure collective validée</t>
  </si>
  <si>
    <t>OUI — 95 °C possible si procédure validée</t>
  </si>
  <si>
    <t>Égoutter, colorer rapidement, trancher ou effilocher</t>
  </si>
  <si>
    <t>Servir avec jus, purée / légumes racines</t>
  </si>
  <si>
    <t>Trancher perpendiculairement aux fibres ; jus réduit</t>
  </si>
  <si>
    <t>Charge homogène ; sonde bien positionnée</t>
  </si>
  <si>
    <t>Éviter surcharge / zones masquées</t>
  </si>
  <si>
    <t>Isoler lot ; prolonger uniquement si barème le permet</t>
  </si>
  <si>
    <t>Nom / initiales</t>
  </si>
  <si>
    <t>Responsable PMS</t>
  </si>
  <si>
    <t>Isoler lot ; corriger selon procédure</t>
  </si>
  <si>
    <t>Lot fournisseur / date</t>
  </si>
  <si>
    <t>06:00</t>
  </si>
  <si>
    <t>18:00 / selon méthode</t>
  </si>
  <si>
    <t>Immédiat</t>
  </si>
  <si>
    <t>À tracer</t>
  </si>
  <si>
    <t>≤10 °C</t>
  </si>
  <si>
    <t>J+1 service</t>
  </si>
  <si>
    <t>≥63 °C</t>
  </si>
  <si>
    <t>Initiales</t>
  </si>
  <si>
    <t>OUI / NON</t>
  </si>
  <si>
    <t>Si temps/T° non conformes : isoler le lot</t>
  </si>
  <si>
    <t>Appliquer action corrective PMS ; ne pas improviser</t>
  </si>
  <si>
    <t>Responsable</t>
  </si>
  <si>
    <t>si vous collez les identités 1 ligne dans les fiches 20 et 21  elles perdront leur couleur ou  se doubleront mais ce n'est pas grave</t>
  </si>
  <si>
    <t>Pour les fiches 20 et 21</t>
  </si>
  <si>
    <t>SOURCE</t>
  </si>
  <si>
    <t>UTILISATION DANS LE MODÈLE</t>
  </si>
  <si>
    <t>POINT CLÉ</t>
  </si>
  <si>
    <t>URL</t>
  </si>
  <si>
    <t>Légifrance — Arrêté du 21/12/2009</t>
  </si>
  <si>
    <t>Refroidissement / remise en température</t>
  </si>
  <si>
    <t>ANSES — Fiche cuisson basse température</t>
  </si>
  <si>
    <t>https://www.anses.fr/fr/system/files/Anses%20-%20fiche%20cuisson%20basse%20temp%C3%A9rature.pdf</t>
  </si>
  <si>
    <t>Ministère Agriculture — Guide PMS restauration collective</t>
  </si>
  <si>
    <t>https://agriculture.gouv.fr/mise-en-place-dun-plan-de-maitrise-sanitaire-en-restauration-collective-un-guide-pour-les-petits</t>
  </si>
  <si>
    <t>ORVED — sachets cuisson lisses OPA/CPP</t>
  </si>
  <si>
    <t>Type / matière / dimensions</t>
  </si>
  <si>
    <t>Sachets OPA/CPP, machines à cloche ; plages de température fabricant et dimensions commerciales</t>
  </si>
  <si>
    <t>https://www.orved.it/en/orved-vacuum-bags/smooth-cooking-bags</t>
  </si>
  <si>
    <t>Henkelman — processus de mise sous vide</t>
  </si>
  <si>
    <t>Produit froid / vide / soudure</t>
  </si>
  <si>
    <t>Produit conseillé froid 2–4 °C ; choix du système de soudure selon sachet / épaisseur</t>
  </si>
  <si>
    <t>https://preview.henkelman.com/fr/le-processus-de-mise-sous-vide</t>
  </si>
  <si>
    <t>SousVideTools — pork collar</t>
  </si>
  <si>
    <t>Exemple sous vide échine/cou</t>
  </si>
  <si>
    <t>https://appmanager.sousvidetools.com/3057</t>
  </si>
  <si>
    <t>RATIONAL — Low temperature cooking</t>
  </si>
  <si>
    <t>Exemple four cou de porc</t>
  </si>
  <si>
    <t>https://hcms.rational-online.com/hcms/v1.7/entity/brochure/610877/storage/MDA2MTA4NzcvMC9wZGYtcHJldmlldy0xNTBwcGktcHJpbnRzaGVldC8vLzk3ODYzODA2/download/application_manual_low_temperature_cooking_icombi_english_uk.pdf</t>
  </si>
  <si>
    <t>RATIONAL — Finishing / maintien</t>
  </si>
  <si>
    <t>Remise en température au four</t>
  </si>
  <si>
    <t>Sammic — régénération sous vide</t>
  </si>
  <si>
    <t>Qualité lors de la régénération</t>
  </si>
  <si>
    <t>https://www.sous-vide.cooking/fr/cuisson-sous-vide/regeneration/</t>
  </si>
  <si>
    <t>FICHE TERRAIN - VALIDATION D'UN PROCÉDÉ DE FABRICATION</t>
  </si>
  <si>
    <t>Document opérationnel construit à partir du rapport de validation fourni : décrire, tester, tracer les écarts, conclure et faire approuver.</t>
  </si>
  <si>
    <t>0. IDENTIFICATION</t>
  </si>
  <si>
    <t>BILAN AUTOMATIQUE</t>
  </si>
  <si>
    <t>Procédé / activité</t>
  </si>
  <si>
    <t>Produit / famille</t>
  </si>
  <si>
    <t>Qualifications conformes</t>
  </si>
  <si>
    <t>Site / atelier</t>
  </si>
  <si>
    <t>Référence fiche</t>
  </si>
  <si>
    <t>Qualifications non conformes</t>
  </si>
  <si>
    <t>Responsable validation</t>
  </si>
  <si>
    <t>Responsable production</t>
  </si>
  <si>
    <t>Taux de conformité</t>
  </si>
  <si>
    <t>Date de validation</t>
  </si>
  <si>
    <t>Version / révision</t>
  </si>
  <si>
    <t>Déviations ouvertes</t>
  </si>
  <si>
    <t>Équipement principal</t>
  </si>
  <si>
    <t>N° série / repère</t>
  </si>
  <si>
    <t>Décision</t>
  </si>
  <si>
    <t>1. INTRODUCTION / CADRAGE</t>
  </si>
  <si>
    <t>Objectif de la validation</t>
  </si>
  <si>
    <t>MODE D'EMPLOI EXPRESS</t>
  </si>
  <si>
    <t>Portée : procédés, produits, équipements concernés</t>
  </si>
  <si>
    <t>1. Identifier le procédé, le produit, le site, les responsables et l'équipement.</t>
  </si>
  <si>
    <t>Références : procédures, normes, documents applicables</t>
  </si>
  <si>
    <t>2. Décrire le procédé étape par étape et repérer les paramètres réellement critiques.</t>
  </si>
  <si>
    <t>Responsabilités : qui fait quoi ?</t>
  </si>
  <si>
    <t>3. Définir AVANT les essais les critères d'acceptation, la méthode et l'échantillonnage.</t>
  </si>
  <si>
    <t>4. Renseigner DQ, IQ, OQ et PQ avec une preuve vérifiable pour chaque qualification.</t>
  </si>
  <si>
    <t>2. DESCRIPTION DU PROCÉDÉ - ÉTAPES, ÉQUIPEMENTS ET PARAMÈTRES</t>
  </si>
  <si>
    <t>5. Toute non-conformité doit apparaître dans la zone DÉVIATIONS avec cause, impact et action.</t>
  </si>
  <si>
    <t>Étape / opération</t>
  </si>
  <si>
    <t>Équipement / réf.</t>
  </si>
  <si>
    <t>Matière / lot</t>
  </si>
  <si>
    <t>Paramètre critique</t>
  </si>
  <si>
    <t>Cible / tolérance</t>
  </si>
  <si>
    <t>Méthode de contrôle</t>
  </si>
  <si>
    <t>Preuve / enregistrement</t>
  </si>
  <si>
    <t>6. Conclure seulement lorsque les critères sont respectés et les déviations sont closes ou maîtrisées.</t>
  </si>
  <si>
    <t>7. Faire dater et approuver le document par les responsables concernés.</t>
  </si>
  <si>
    <t>DQ / IQ / OQ / PQ - EN MOTS SIMPLES</t>
  </si>
  <si>
    <t>DQ</t>
  </si>
  <si>
    <t>CONCEPTION : ce qui est prévu est-il cohérent avec l'objectif ?</t>
  </si>
  <si>
    <t>IQ</t>
  </si>
  <si>
    <t>INSTALLATION : matériel, repères, raccordements et documents sont-ils conformes ?</t>
  </si>
  <si>
    <t>OQ</t>
  </si>
  <si>
    <t>FONCTIONNEMENT : le procédé fonctionne-t-il correctement dans les plages définies ?</t>
  </si>
  <si>
    <t>PQ</t>
  </si>
  <si>
    <t>PERFORMANCE : en production réelle, le résultat reste-t-il conforme et répétable ?</t>
  </si>
  <si>
    <t>RÈGLE DE DÉCISION</t>
  </si>
  <si>
    <t>Le bilan affiche « À CORRIGER » si une qualification est NON conforme ou si une déviation reste ouverte. Il affiche « VALIDATION À SIGNER » lorsque les 4 qualifications sont OUI ou NA et qu'aucune déviation n'est ouverte. Saisir exactement OUI, NON ou NA dans les cellules de conformité.</t>
  </si>
  <si>
    <t>MATIÈRES PREMIÈRES / INTRANTS - À TRACER SI NÉCESSAIRE</t>
  </si>
  <si>
    <t>Matière / composant</t>
  </si>
  <si>
    <t>Spécification</t>
  </si>
  <si>
    <t>Fournisseur</t>
  </si>
  <si>
    <t>Quantité / unité</t>
  </si>
  <si>
    <t>Contrôle réception</t>
  </si>
  <si>
    <t>Conforme OUI/NON/NA</t>
  </si>
  <si>
    <t>Preuve / référence</t>
  </si>
  <si>
    <t>LÉGENDE</t>
  </si>
  <si>
    <t>À saisir</t>
  </si>
  <si>
    <t>3. PLAN DE VALIDATION</t>
  </si>
  <si>
    <t>Calcul automatique</t>
  </si>
  <si>
    <t>Question terrain</t>
  </si>
  <si>
    <t>Critère d'acceptation</t>
  </si>
  <si>
    <t>Test / méthode</t>
  </si>
  <si>
    <t>Résultat observé</t>
  </si>
  <si>
    <t>Écart identifié</t>
  </si>
  <si>
    <t>Preuve / donnée brute</t>
  </si>
  <si>
    <t>Aide / donnée fixe</t>
  </si>
  <si>
    <t>Le procédé est-il correctement conçu pour l'usage prévu ?</t>
  </si>
  <si>
    <t>L'équipement et son installation sont-ils conformes aux exigences prévues ?</t>
  </si>
  <si>
    <t>Le procédé fonctionne-t-il dans les plages de fonctionnement définies ?</t>
  </si>
  <si>
    <t>En conditions réelles, le procédé produit-il de façon répétée un résultat conforme ?</t>
  </si>
  <si>
    <t>Stratégie de validation (prospective, rétrospective, concomitante...)</t>
  </si>
  <si>
    <t>Méthodologie / analyse de risque / moyens de mesure</t>
  </si>
  <si>
    <t>Plan d'échantillonnage : taille, fréquence, conditions de test</t>
  </si>
  <si>
    <t>4. ANALYSE DES DÉVIATIONS ET ACTIONS CORRECTIVES</t>
  </si>
  <si>
    <t>Déviation / écart</t>
  </si>
  <si>
    <t>Cause analysée</t>
  </si>
  <si>
    <t>Impact</t>
  </si>
  <si>
    <t>Action corrective / préventive</t>
  </si>
  <si>
    <t>Échéance</t>
  </si>
  <si>
    <t>Clôturée OUI/NON</t>
  </si>
  <si>
    <t>Preuve de clôture</t>
  </si>
  <si>
    <t>5. CONCLUSIONS</t>
  </si>
  <si>
    <t>Résumé des résultats</t>
  </si>
  <si>
    <t>Conformité aux spécifications : conclusion argumentée</t>
  </si>
  <si>
    <t>Recommandations / actions de maintien de la validation</t>
  </si>
  <si>
    <t>Date / condition de revalidation</t>
  </si>
  <si>
    <t>Déclencheurs possibles</t>
  </si>
  <si>
    <t>6. APPROBATIONS</t>
  </si>
  <si>
    <t>Nom</t>
  </si>
  <si>
    <t>Signature / visa</t>
  </si>
  <si>
    <t>Qualité</t>
  </si>
  <si>
    <t>Production</t>
  </si>
  <si>
    <t>Ingénierie / maintenance</t>
  </si>
  <si>
    <t>Autre</t>
  </si>
  <si>
    <t>7. ANNEXES / PREUVES</t>
  </si>
  <si>
    <t>Référence / nom du fichier</t>
  </si>
  <si>
    <t>Date / version</t>
  </si>
  <si>
    <t>Emplacement / remarque</t>
  </si>
  <si>
    <t>Données brutes</t>
  </si>
  <si>
    <t>Protocoles de validation</t>
  </si>
  <si>
    <t>Procédures / SOP</t>
  </si>
  <si>
    <t>Rapports de tests</t>
  </si>
  <si>
    <t>Autres</t>
  </si>
  <si>
    <t>SOURCE DOCUMENTAIRE</t>
  </si>
  <si>
    <t>Structure issue du fichier « Rapport_Validation_Procede_Fabrication_Styled_With_Tables.pdf » : introduction, description du procédé, plan de validation, DQ/IQ/OQ/PQ, déviations, conclusions, approbations et annexes.</t>
  </si>
  <si>
    <t>Références</t>
  </si>
  <si>
    <t>CFA</t>
  </si>
  <si>
    <t>Adultes reconversion</t>
  </si>
  <si>
    <t>PARCOURS CONSEILLÉ</t>
  </si>
  <si>
    <t>Depuis le 1er janvier 2025, la loi interdit les contenants alimentaires en plastique de cuisson, réchauffe et service dans les services de restauration collective scolaires, universitaires et d’accueil des enfants de moins de 6 ans (échéance 2028 pour certaines collectivités &lt; 2 000 habitants). La définition réglementaire d’application introduite en janvier 2025 a été annulée par le Conseil d’État le 8 avril 2026. Pour un procédé sous-vide en sachet dans ces secteurs : faire valider le périmètre applicable par le PMS / responsable qualité / DDPP avant déploiement.</t>
  </si>
  <si>
    <t>ATTENTION — SACHETS PLASTIQUES EN RESTAURATION COLLECTIVE</t>
  </si>
  <si>
    <t>Liaison froide : refroidir immédiatement, mesurer à cœur, identifier, stocker 0 à +3 °C.</t>
  </si>
  <si>
    <t>Le sous-vide ne détruit pas les spores : le refroidissement immédiat est une étape critique.</t>
  </si>
  <si>
    <t>Épaisseur et géométrie commandent la montée à cœur bien plus que le poids seul.</t>
  </si>
  <si>
    <t>La température d’enceinte n’est pas la température à cœur.</t>
  </si>
  <si>
    <t>LES 6 RÈGLES À NE PAS CONFONDRE</t>
  </si>
  <si>
    <t>Fiche essai charge</t>
  </si>
  <si>
    <t>Adapter au four et valider</t>
  </si>
  <si>
    <t>1 couche de filets sur GN</t>
  </si>
  <si>
    <t>Aide pratique, non universelle</t>
  </si>
  <si>
    <t>Organisation / charge / espacement</t>
  </si>
  <si>
    <t>3 — REPÈRE ATELIER</t>
  </si>
  <si>
    <t>AMBRE</t>
  </si>
  <si>
    <t>Courbes + version barème</t>
  </si>
  <si>
    <t>Faire essais instrumentés</t>
  </si>
  <si>
    <t>Point de départ à valider</t>
  </si>
  <si>
    <t>Référence scientifique ou fabricant</t>
  </si>
  <si>
    <t>2 — BARÈME TECHNIQUE</t>
  </si>
  <si>
    <t>VERT</t>
  </si>
  <si>
    <t>Relevé temps-température</t>
  </si>
  <si>
    <t>Bloquer / appliquer action PMS</t>
  </si>
  <si>
    <t>À appliquer</t>
  </si>
  <si>
    <t>Exigence réglementaire ou PMS validé</t>
  </si>
  <si>
    <t>1 — RÈGLE</t>
  </si>
  <si>
    <t>COULEUR</t>
  </si>
  <si>
    <t>TRACE À CONSERVER</t>
  </si>
  <si>
    <t>ACTION SI DOUTE</t>
  </si>
  <si>
    <t>EXEMPLE</t>
  </si>
  <si>
    <t>UTILISATION</t>
  </si>
  <si>
    <t>SIGNIFICATION</t>
  </si>
  <si>
    <t>NIVEAU</t>
  </si>
  <si>
    <t>COMMENT UTILISER LE CLASSEUR</t>
  </si>
  <si>
    <t>Classeur de travail — restauration collective / cuisine professionnelle — adultes en reconversion + CFA</t>
  </si>
  <si>
    <t>CUISSON BASSE TEMPÉRATURE — PROCÉDURES, BARÈMES ET FICHES EXPLOITABLES</t>
  </si>
  <si>
    <t>SOUS-VIDE — PROCÉDURE OPÉRATIONNELLE</t>
  </si>
  <si>
    <t>Standard atelier</t>
  </si>
  <si>
    <t>Contrôle critique</t>
  </si>
  <si>
    <t>Enregistrement</t>
  </si>
  <si>
    <t>Action si non conforme</t>
  </si>
  <si>
    <t>Réception / stockage</t>
  </si>
  <si>
    <t>MP à T° conforme ; DLC ; lots ; intégrité ; allergènes</t>
  </si>
  <si>
    <t>T° produit + traçabilité</t>
  </si>
  <si>
    <t>Lot / DLC / T°</t>
  </si>
  <si>
    <t>Isoler, refuser ou traiter selon PMS</t>
  </si>
  <si>
    <t>Zone propre ; matériel désinfecté ; sonde étalonnée ; sachets adaptés cuisson</t>
  </si>
  <si>
    <t>Séparation cru/cuit ; hygiène mains</t>
  </si>
  <si>
    <t>Checklist pré-op</t>
  </si>
  <si>
    <t>Re-nettoyer / changer matériel</t>
  </si>
  <si>
    <t>Parage / calibrage</t>
  </si>
  <si>
    <t>Calibrer par ÉPAISSEUR ; homogénéiser les pièces</t>
  </si>
  <si>
    <t>Écart d’épaisseur limité dans un même lot</t>
  </si>
  <si>
    <t>Épaisseur mini/maxi</t>
  </si>
  <si>
    <t>Séparer en lots de calibre</t>
  </si>
  <si>
    <t>Assaisonnement</t>
  </si>
  <si>
    <t>Pesée standardisée ; éviter contamination croisée</t>
  </si>
  <si>
    <t>Recette / allergènes</t>
  </si>
  <si>
    <t>N° recette / opérateur</t>
  </si>
  <si>
    <t>Bloquer si allergène non maîtrisé</t>
  </si>
  <si>
    <t>Ensachage</t>
  </si>
  <si>
    <t>1 couche si possible ; liquide limité ; 5–8 cm de zone de soudure propre</t>
  </si>
  <si>
    <t>Sachet certifié pour durée/T°</t>
  </si>
  <si>
    <t>Réf. sachet / lot</t>
  </si>
  <si>
    <t>Reconditionner</t>
  </si>
  <si>
    <t>Vide</t>
  </si>
  <si>
    <t>Adapter au produit ; éviter écrasement et aspiration de liquide</t>
  </si>
  <si>
    <t>Vide reproductible + absence de plis</t>
  </si>
  <si>
    <t>Programme / % ou niveau</t>
  </si>
  <si>
    <t>Refaire sac</t>
  </si>
  <si>
    <t>Soudure</t>
  </si>
  <si>
    <t>Double soudure si procédé long / produit agressif selon validation</t>
  </si>
  <si>
    <t>Cordon continu, sec, sans pli</t>
  </si>
  <si>
    <t>Contrôle visuel</t>
  </si>
  <si>
    <t>Recouper, re-souder ou reconditionner</t>
  </si>
  <si>
    <t>Bain ou vapeur stabilisé ; sacs séparés ; circulation libre</t>
  </si>
  <si>
    <t>Début/fin/T°</t>
  </si>
  <si>
    <t>Prolonger selon barème validé ou bloquer</t>
  </si>
  <si>
    <t>Fin cuisson</t>
  </si>
  <si>
    <t>Pas d’attente tiède</t>
  </si>
  <si>
    <t>Heure sortie</t>
  </si>
  <si>
    <t>Refroidir immédiatement</t>
  </si>
  <si>
    <t>T° cœur / temps</t>
  </si>
  <si>
    <t>Courbe ou 2 points minimum</t>
  </si>
  <si>
    <t>Action corrective PMS</t>
  </si>
  <si>
    <t>0 à +3 °C pour préparations culinaires élaborées à l’avance</t>
  </si>
  <si>
    <t>T° enceinte ; DLC validée</t>
  </si>
  <si>
    <t>Étiquette complète</t>
  </si>
  <si>
    <t>Isoler / évaluer / détruire</t>
  </si>
  <si>
    <t>Remise / finition</t>
  </si>
  <si>
    <t>Temps/T° ; pas de recontamination</t>
  </si>
  <si>
    <t>Heure / T° / opérateur</t>
  </si>
  <si>
    <t>Écarter si écart critique</t>
  </si>
  <si>
    <t>AIDE-MÉMOIRE : FROID → CALIBRER → SACHER → SOUDER → CUIRE → SONDER → REFROIDIR → ÉTIQUETER</t>
  </si>
  <si>
    <t>SOUS-VIDE — SACHETS, DIMENSIONS ET CHARGE</t>
  </si>
  <si>
    <t>Type / matière</t>
  </si>
  <si>
    <t>Épaisseur courante</t>
  </si>
  <si>
    <t>Plage annoncée</t>
  </si>
  <si>
    <t>Usage</t>
  </si>
  <si>
    <t>Format exemple</t>
  </si>
  <si>
    <t>Charge atelier indicative</t>
  </si>
  <si>
    <t>Points de vigilance</t>
  </si>
  <si>
    <t>PA/PE cuisson</t>
  </si>
  <si>
    <t>70–90 µm</t>
  </si>
  <si>
    <t>jusqu’à 100–120 °C selon fabricant</t>
  </si>
  <si>
    <t>Cuisson courte/moyenne</t>
  </si>
  <si>
    <t>150×200 mm</t>
  </si>
  <si>
    <t>100–250 g</t>
  </si>
  <si>
    <t>Toujours vérifier fiche technique fabricant</t>
  </si>
  <si>
    <t>90 µm</t>
  </si>
  <si>
    <t>jusqu’à 120 °C selon fabricant</t>
  </si>
  <si>
    <t>Portion / petite pièce</t>
  </si>
  <si>
    <t>180×300 mm</t>
  </si>
  <si>
    <t>250–600 g</t>
  </si>
  <si>
    <t>Laisser 5–8 cm propres pour soudure</t>
  </si>
  <si>
    <t>2 portions / petite pièce</t>
  </si>
  <si>
    <t>200×300 mm</t>
  </si>
  <si>
    <t>400–800 g</t>
  </si>
  <si>
    <t>Éviter superposition épaisse</t>
  </si>
  <si>
    <t>90–120 µm</t>
  </si>
  <si>
    <t>selon fabricant</t>
  </si>
  <si>
    <t>Pièce moyenne</t>
  </si>
  <si>
    <t>250×350 mm</t>
  </si>
  <si>
    <t>0,8–1,5 kg</t>
  </si>
  <si>
    <t>Mesurer l’épaisseur réelle</t>
  </si>
  <si>
    <t>PA/PE renforcé</t>
  </si>
  <si>
    <t>120–150 µm</t>
  </si>
  <si>
    <t>Os / arêtes / longue cuisson</t>
  </si>
  <si>
    <t>300×400 mm</t>
  </si>
  <si>
    <t>1,5–3 kg</t>
  </si>
  <si>
    <t>Protection anti-perforation si nécessaire</t>
  </si>
  <si>
    <t>Sachet rétractable cuisson</t>
  </si>
  <si>
    <t>variable</t>
  </si>
  <si>
    <t>souvent &lt;100 °C</t>
  </si>
  <si>
    <t>Pièces régulières</t>
  </si>
  <si>
    <t>selon produit</t>
  </si>
  <si>
    <t>selon validation</t>
  </si>
  <si>
    <t>Cycle de rétraction + compatibilité cuisson</t>
  </si>
  <si>
    <t>Sachet conservation seulement</t>
  </si>
  <si>
    <t>non garanti cuisson</t>
  </si>
  <si>
    <t>NE PAS CUIRE si non certifié</t>
  </si>
  <si>
    <t>Ne pas déduire tenue thermique de l’épaisseur seule</t>
  </si>
  <si>
    <t>RÈGLES DE CHARGE — PLUS IMPORTANTES QUE LE POIDS DU SAC</t>
  </si>
  <si>
    <t>Le produit doit présenter une épaisseur connue et reproductible.</t>
  </si>
  <si>
    <t>Pour une pasteurisation maîtrisée : privilégier une seule couche.</t>
  </si>
  <si>
    <t>Dans le bain : laisser l’eau circuler sur toutes les faces ; ne pas coller un paquet de sacs entre eux.</t>
  </si>
  <si>
    <t>Dans un four vapeur : la charge complète doit être validée ; les temps du bain-marie ne se transposent pas automatiquement.</t>
  </si>
  <si>
    <t>Un sac qui flotte = transfert thermique dégradé : grille, panier ou poids alimentaire adapté.</t>
  </si>
  <si>
    <t>Liquides : refroidir avant mise sous vide si nécessaire et utiliser programme liquide / arrêt aspiration.</t>
  </si>
  <si>
    <t>VIDE — REPÈRES DE DÉPART (À ADAPTER À LA MACHINE ET AU PRODUIT)</t>
  </si>
  <si>
    <t>Mode</t>
  </si>
  <si>
    <t>Repère</t>
  </si>
  <si>
    <t>Ces pourcentages sont des repères atelier, pas des critères sanitaires. Le critère est le résultat reproductible : absence d’air résiduel significatif, soudure intacte et transfert thermique conforme au barème validé.</t>
  </si>
  <si>
    <t>Produit ferme / viande</t>
  </si>
  <si>
    <t>Vide poussé</t>
  </si>
  <si>
    <t>≈95–99 % si machine l’exprime en %</t>
  </si>
  <si>
    <t>Reproductibilité &gt; chiffre absolu</t>
  </si>
  <si>
    <t>Poisson fragile</t>
  </si>
  <si>
    <t>Vide modéré</t>
  </si>
  <si>
    <t>≈85–95 %</t>
  </si>
  <si>
    <t>Éviter écrasement / exsudat</t>
  </si>
  <si>
    <t>Sauce / liquide</t>
  </si>
  <si>
    <t>Programme liquide</t>
  </si>
  <si>
    <t>vide limité + soft-air</t>
  </si>
  <si>
    <t>Éviter aspiration / bouillonnement</t>
  </si>
  <si>
    <t>Légumes fermes</t>
  </si>
  <si>
    <t>≈95–99 %</t>
  </si>
  <si>
    <t>Surveiller arêtes / pointes</t>
  </si>
  <si>
    <t>Repère texture</t>
  </si>
  <si>
    <t>Statut</t>
  </si>
  <si>
    <t>20 mm</t>
  </si>
  <si>
    <t>30 mm</t>
  </si>
  <si>
    <t>40 mm</t>
  </si>
  <si>
    <t>50 mm</t>
  </si>
  <si>
    <t>Commentaire</t>
  </si>
  <si>
    <t>Vigilance</t>
  </si>
  <si>
    <t>Poisson maigre</t>
  </si>
  <si>
    <t>Poisson gras</t>
  </si>
  <si>
    <t>Texture</t>
  </si>
  <si>
    <t>Filet de bœuf</t>
  </si>
  <si>
    <t>saisie très rapide</t>
  </si>
  <si>
    <t>immédiat si liaison froide</t>
  </si>
  <si>
    <t>réduction jus</t>
  </si>
  <si>
    <t>immédiat</t>
  </si>
  <si>
    <t>Blanc de volaille</t>
  </si>
  <si>
    <t>moelleux</t>
  </si>
  <si>
    <t>coloration courte</t>
  </si>
  <si>
    <t>20–30 mm</t>
  </si>
  <si>
    <t>ne pas considérer pasteurisé</t>
  </si>
  <si>
    <t>Carotte</t>
  </si>
  <si>
    <t>fondante</t>
  </si>
  <si>
    <t>glacer</t>
  </si>
  <si>
    <t>immédiat si stockage</t>
  </si>
  <si>
    <t>Poire</t>
  </si>
  <si>
    <t>demi-fruit</t>
  </si>
  <si>
    <t>fondante ferme</t>
  </si>
  <si>
    <t>refroidir en sac</t>
  </si>
  <si>
    <t>SOUS-VIDE — ORGANISATION DE PRODUCTION ET VALIDATION</t>
  </si>
  <si>
    <t>AVANT LA PRODUCTION : CHECKLIST 10 MIN</t>
  </si>
  <si>
    <t>Barème versionné disponible au poste</t>
  </si>
  <si>
    <t>Sonde indépendante vérifiée</t>
  </si>
  <si>
    <t>Cellule disponible et non saturée</t>
  </si>
  <si>
    <t>Sachets certifiés pour T°/durée</t>
  </si>
  <si>
    <t>Lots et allergènes identifiés</t>
  </si>
  <si>
    <t>Étiquette / traçabilité préparée</t>
  </si>
  <si>
    <t>Bain / four préchauffé et homogène</t>
  </si>
  <si>
    <t>Charge maximale définie</t>
  </si>
  <si>
    <t>Action NC connue de l’équipe</t>
  </si>
  <si>
    <t>VALIDER UNE CHARGE — MÉTHODE SIMPLE ET RIGOUREUSE</t>
  </si>
  <si>
    <t>Faire</t>
  </si>
  <si>
    <t>Critère</t>
  </si>
  <si>
    <t>AIDE-MÉMOIRE
CHARGE MAXI + POINT FROID + RÉPÉTITION + PREUVE.
Si l’on change :
• épaisseur
• poids/unité
• nombre de sacs
• matériel
• programme
• emballage
→ réévaluer la validation.</t>
  </si>
  <si>
    <t>Choisir la charge MAXI réellement utilisée</t>
  </si>
  <si>
    <t>Nombre de sacs / kg / niveaux</t>
  </si>
  <si>
    <t>Photo + fiche charge</t>
  </si>
  <si>
    <t>Instrumenter 5–6 unités si possible</t>
  </si>
  <si>
    <t>Point à cœur / point défavorable</t>
  </si>
  <si>
    <t>N° capteurs</t>
  </si>
  <si>
    <t>Répartir les capteurs haut/bas/centre/porte/fond</t>
  </si>
  <si>
    <t>Couvrir les zones potentiellement froides</t>
  </si>
  <si>
    <t>Plan de chargement</t>
  </si>
  <si>
    <t>Enregistrer du départ cuisson à fin refroidissement</t>
  </si>
  <si>
    <t>Profil complet</t>
  </si>
  <si>
    <t>Courbes</t>
  </si>
  <si>
    <t>Répéter plusieurs productions</t>
  </si>
  <si>
    <t>Caractériser la variabilité</t>
  </si>
  <si>
    <t>Dossier essais</t>
  </si>
  <si>
    <t>Retenir le profil le plus défavorable</t>
  </si>
  <si>
    <t>Barème robuste</t>
  </si>
  <si>
    <t>Version PMS</t>
  </si>
  <si>
    <t>Définir limite critique + action corrective</t>
  </si>
  <si>
    <t>Décision claire au poste</t>
  </si>
  <si>
    <t>Fiche CCP/PRPo</t>
  </si>
  <si>
    <t>ORDONNANCEMENT TYPE — LIAISON FROIDE</t>
  </si>
  <si>
    <t>Heure relative</t>
  </si>
  <si>
    <t>Action</t>
  </si>
  <si>
    <t>H-60</t>
  </si>
  <si>
    <t>Réception / préparation / calibration</t>
  </si>
  <si>
    <t>lot homogène</t>
  </si>
  <si>
    <t>H-30</t>
  </si>
  <si>
    <t>Ensachage / soudure / identification</t>
  </si>
  <si>
    <t>pas d’attente à T° ambiante</t>
  </si>
  <si>
    <t>H0</t>
  </si>
  <si>
    <t>Mise en cuisson équipement stabilisé</t>
  </si>
  <si>
    <t>début enregistré</t>
  </si>
  <si>
    <t>H+cuisson</t>
  </si>
  <si>
    <t>Sortie / décision service ou cellule</t>
  </si>
  <si>
    <t>zéro attente tiède</t>
  </si>
  <si>
    <t>atteindre critère PMS</t>
  </si>
  <si>
    <t>Après refroid.</t>
  </si>
  <si>
    <t>Stockage 0/+3 °C</t>
  </si>
  <si>
    <t>DLC validée</t>
  </si>
  <si>
    <t>Service</t>
  </si>
  <si>
    <t>Remise / finition / traçabilité</t>
  </si>
  <si>
    <t>pas de deuxième cycle non prévu</t>
  </si>
  <si>
    <t>FOUR — CUISSON BASSE TEMPÉRATURE / CUISSON LENTE</t>
  </si>
  <si>
    <t>Contrôle</t>
  </si>
  <si>
    <t>Action si écart</t>
  </si>
  <si>
    <t>Préparer le four</t>
  </si>
  <si>
    <t>Propre ; sonde propre ; préchauffage ; humidité définie</t>
  </si>
  <si>
    <t>T° réelle / homogénéité</t>
  </si>
  <si>
    <t>Programme / four</t>
  </si>
  <si>
    <t>Attendre stabilisation</t>
  </si>
  <si>
    <t>Calibrer produits</t>
  </si>
  <si>
    <t>Même type + calibre par niveau</t>
  </si>
  <si>
    <t>épaisseur / poids pièce</t>
  </si>
  <si>
    <t>fiche lot</t>
  </si>
  <si>
    <t>séparer les calibres</t>
  </si>
  <si>
    <t>Choisir support</t>
  </si>
  <si>
    <t>Grille pour rôtis ; GN 20 mm portions ; GN 40–65 mm produits en jus</t>
  </si>
  <si>
    <t>circulation d’air</t>
  </si>
  <si>
    <t>support</t>
  </si>
  <si>
    <t>changer support</t>
  </si>
  <si>
    <t>Charger</t>
  </si>
  <si>
    <t>Une couche ; espace entre pièces ; ne pas obstruer turbine / sonde</t>
  </si>
  <si>
    <t>plan de charge</t>
  </si>
  <si>
    <t>kg + niveaux</t>
  </si>
  <si>
    <t>réduire charge</t>
  </si>
  <si>
    <t>Sonder</t>
  </si>
  <si>
    <t>Sonde au cœur du produit le plus défavorable</t>
  </si>
  <si>
    <t>position sonde</t>
  </si>
  <si>
    <t>photo si validation</t>
  </si>
  <si>
    <t>repositionner</t>
  </si>
  <si>
    <t>Cuire</t>
  </si>
  <si>
    <t>T° cœur + durée</t>
  </si>
  <si>
    <t>courbe</t>
  </si>
  <si>
    <t>prolonger selon procédure</t>
  </si>
  <si>
    <t>Finir</t>
  </si>
  <si>
    <t>Coloration séparée si besoin</t>
  </si>
  <si>
    <t>ne pas surcuire le cœur</t>
  </si>
  <si>
    <t>finition</t>
  </si>
  <si>
    <t>adapter</t>
  </si>
  <si>
    <t>Refroidir ou servir</t>
  </si>
  <si>
    <t>temps/T°</t>
  </si>
  <si>
    <t>fiche refroid.</t>
  </si>
  <si>
    <t>action PMS</t>
  </si>
  <si>
    <t>RÈGLE DE CHARGE : L’AIR DOIT PASSER AUTOUR DU PRODUIT</t>
  </si>
  <si>
    <t>Pour les rôtis et pièces épaisses : utiliser de préférence grilles / clayettes avec bac de récupération en dessous. Conserver un espace libre autour des pièces et au-dessus du produit. Pour les portions, une seule couche est le standard de départ. La capacité nominale du four (ex. 10 ou 20 GN) n’est pas automatiquement la capacité validée en basse température : la charge complète doit être testée au point froid.</t>
  </si>
  <si>
    <t>AIDE-MÉMOIRE FOUR : PRÉCHAUFFER → ESPACER → SONDER → CUIRE → VALIDER → REFROIDIR</t>
  </si>
  <si>
    <t>À basse température au four, les transferts sont plus lents et moins homogènes qu’en bain d’eau. Des travaux cités par Baldwin rapportent que, sur fours vapeur chargés, le sachet le plus lent pouvait chauffer 70 à 200 % plus longtemps que le plus rapide. Donc : ne jamais transposer automatiquement un temps bain vers un four vapeur ; sonder et valider la charge réelle.</t>
  </si>
  <si>
    <t>FOUR — CHARGES GN, ESPACEMENT ET DISPOSITION</t>
  </si>
  <si>
    <t>Repères atelier de départ — à valider selon le modèle de four, le pas entre niveaux, le débit d’air, le produit et la cuisson.</t>
  </si>
  <si>
    <t>Support conseillé</t>
  </si>
  <si>
    <t>Charge GN 1/1 départ</t>
  </si>
  <si>
    <t>Espace entre pièces</t>
  </si>
  <si>
    <t>Espace vertical</t>
  </si>
  <si>
    <t>Point de contrôle</t>
  </si>
  <si>
    <t>Remarque</t>
  </si>
  <si>
    <t>Rôti bœuf 1,5–3 kg</t>
  </si>
  <si>
    <t>grille + bac récup.</t>
  </si>
  <si>
    <t>1 à 2 pièces</t>
  </si>
  <si>
    <t>centrées, non collées</t>
  </si>
  <si>
    <t>≥30 mm</t>
  </si>
  <si>
    <t>≥30 mm au-dessus</t>
  </si>
  <si>
    <t>cœur pièce défavorable</t>
  </si>
  <si>
    <t>grands rôtis : souvent 1/GN</t>
  </si>
  <si>
    <t>Rôti porc/veau 1,5–3 kg</t>
  </si>
  <si>
    <t>graisse selon procédé</t>
  </si>
  <si>
    <t>cœur</t>
  </si>
  <si>
    <t>valider jus/pertes</t>
  </si>
  <si>
    <t>Blanc volaille 120–180 g</t>
  </si>
  <si>
    <t>GN 20 mm ou grille</t>
  </si>
  <si>
    <t>10 à 15 pièces</t>
  </si>
  <si>
    <t>1 couche</t>
  </si>
  <si>
    <t>15–25 mm</t>
  </si>
  <si>
    <t>65–85 mm selon four</t>
  </si>
  <si>
    <t>pièce centrale</t>
  </si>
  <si>
    <t>ne pas empiler</t>
  </si>
  <si>
    <t>Cuisse volaille</t>
  </si>
  <si>
    <t>GN 20–40 mm</t>
  </si>
  <si>
    <t>8 à 12 pièces</t>
  </si>
  <si>
    <t>adapter hauteur</t>
  </si>
  <si>
    <t>joint / cœur</t>
  </si>
  <si>
    <t>charge humide = plus lente</t>
  </si>
  <si>
    <t>Poisson portion 120–180 g</t>
  </si>
  <si>
    <t>GN 20 mm</t>
  </si>
  <si>
    <t>15–20 mm</t>
  </si>
  <si>
    <t>niveau standard</t>
  </si>
  <si>
    <t>portion centrale</t>
  </si>
  <si>
    <t>éviter chevauchement</t>
  </si>
  <si>
    <t>Filet poisson entier</t>
  </si>
  <si>
    <t>1 à 2 filets</t>
  </si>
  <si>
    <t>à plat</t>
  </si>
  <si>
    <t>20 mm bord à bord</t>
  </si>
  <si>
    <t>partie la plus épaisse</t>
  </si>
  <si>
    <t>protéger dessiccation</t>
  </si>
  <si>
    <t>Légumes rôtis</t>
  </si>
  <si>
    <t>1,5 à 2,5 kg</t>
  </si>
  <si>
    <t>couche 20–30 mm</t>
  </si>
  <si>
    <t>répartis</t>
  </si>
  <si>
    <t>centre GN</t>
  </si>
  <si>
    <t>remuer si procédé</t>
  </si>
  <si>
    <t>Légumes vapeur</t>
  </si>
  <si>
    <t>GN perforé 40–65 mm</t>
  </si>
  <si>
    <t>2 à 4 kg</t>
  </si>
  <si>
    <t>épaisseur régulière</t>
  </si>
  <si>
    <t>centre masse</t>
  </si>
  <si>
    <t>charge selon densité</t>
  </si>
  <si>
    <t>Gratin / flan salé</t>
  </si>
  <si>
    <t>GN 40–65 mm</t>
  </si>
  <si>
    <t>profondeur 25–40 mm</t>
  </si>
  <si>
    <t>surface régulière</t>
  </si>
  <si>
    <t>centre géométrique</t>
  </si>
  <si>
    <t>profondeur &gt; poids</t>
  </si>
  <si>
    <t>Crèmes en ramequins</t>
  </si>
  <si>
    <t>18 à 24 × 100–120 ml</t>
  </si>
  <si>
    <t>espacés</t>
  </si>
  <si>
    <t>10–15 mm</t>
  </si>
  <si>
    <t>ramequin centre</t>
  </si>
  <si>
    <t>œufs pasteurisés si population sensible</t>
  </si>
  <si>
    <t>POURQUOI CES LIMITES ?</t>
  </si>
  <si>
    <t>La profondeur de produit et l’espace de circulation influencent directement le point froid. Un GN profond rempli de purée, sauce, gratin ou légumes denses ne se comporte pas comme un GN peu profond. Pour tout produit épais : noter la HAUTEUR DE PRODUIT en mm dans la fiche de validation.</t>
  </si>
  <si>
    <t>Four / ambiance</t>
  </si>
  <si>
    <t>Humidité</t>
  </si>
  <si>
    <t>Finition / usage</t>
  </si>
  <si>
    <t>REFROIDISSEMENT RAPIDE — PROCÉDURE EXPLOITABLE</t>
  </si>
  <si>
    <t>Standard concret</t>
  </si>
  <si>
    <t>Mesure</t>
  </si>
  <si>
    <t>Trace</t>
  </si>
  <si>
    <t>NC / décision</t>
  </si>
  <si>
    <t>Anticiper</t>
  </si>
  <si>
    <t>Cellule disponible AVANT fin cuisson ; sonde prête</t>
  </si>
  <si>
    <t>T° cellule</t>
  </si>
  <si>
    <t>checklist</t>
  </si>
  <si>
    <t>ne pas lancer gros lot si capacité indisponible</t>
  </si>
  <si>
    <t>Sortir cuisson</t>
  </si>
  <si>
    <t>Zéro attente inutile</t>
  </si>
  <si>
    <t>heure sortie</t>
  </si>
  <si>
    <t>heure</t>
  </si>
  <si>
    <t>démarrer refroidissement</t>
  </si>
  <si>
    <t>Réduire masse thermique</t>
  </si>
  <si>
    <t>Portionner / faible épaisseur / séparer si procédé le permet</t>
  </si>
  <si>
    <t>épaisseur / kg par bac</t>
  </si>
  <si>
    <t>fiche charge</t>
  </si>
  <si>
    <t>répartir en bacs</t>
  </si>
  <si>
    <t>Charger cellule</t>
  </si>
  <si>
    <t>Air libre autour des bacs ; ne pas surcharger</t>
  </si>
  <si>
    <t>photo/lot</t>
  </si>
  <si>
    <t>Au cœur de la pièce ou masse la plus lente</t>
  </si>
  <si>
    <t>T0 / Tinterm / Tfinale</t>
  </si>
  <si>
    <t>relevé</t>
  </si>
  <si>
    <t>repositionner si doute</t>
  </si>
  <si>
    <t>Objectif RC</t>
  </si>
  <si>
    <t>Ne pas rester entre +63 et +10 °C &gt; 2 h sauf analyse validée</t>
  </si>
  <si>
    <t>temps 63→10</t>
  </si>
  <si>
    <t>appliquer action PMS</t>
  </si>
  <si>
    <t>Fin</t>
  </si>
  <si>
    <t>Stockage enceinte 0 à +3 °C</t>
  </si>
  <si>
    <t>T° produit / enceinte</t>
  </si>
  <si>
    <t>étiquette</t>
  </si>
  <si>
    <t>bloquer si T° non conforme</t>
  </si>
  <si>
    <t>Étiqueter</t>
  </si>
  <si>
    <t>Produit, lot, date/heure, DLC validée, opérateur</t>
  </si>
  <si>
    <t>lisibilité</t>
  </si>
  <si>
    <t>réétiqueter</t>
  </si>
  <si>
    <t>CHARGE ET ÉPAISSEUR — REPÈRES D’ATELIER</t>
  </si>
  <si>
    <t>Épaisseur / charge départ</t>
  </si>
  <si>
    <t>Sauce / purée</t>
  </si>
  <si>
    <t>GN inox 40–65 mm</t>
  </si>
  <si>
    <t>hauteur produit 30–40 mm</t>
  </si>
  <si>
    <t>bacs non empilés</t>
  </si>
  <si>
    <t>Viande tranchée</t>
  </si>
  <si>
    <t>1 couche ou couche mince</t>
  </si>
  <si>
    <t>espacer</t>
  </si>
  <si>
    <t>pièce la plus épaisse</t>
  </si>
  <si>
    <t>Rôtis entiers</t>
  </si>
  <si>
    <t>grille / GN perforé adapté</t>
  </si>
  <si>
    <t>séparer les pièces</t>
  </si>
  <si>
    <t>air tout autour</t>
  </si>
  <si>
    <t>cœur pièce la plus grosse</t>
  </si>
  <si>
    <t>Poisson portion</t>
  </si>
  <si>
    <t>protéger sans bloquer air</t>
  </si>
  <si>
    <t>Sachets sous-vide</t>
  </si>
  <si>
    <t>grille / panier</t>
  </si>
  <si>
    <t>sacs séparés</t>
  </si>
  <si>
    <t>air sur 2 faces si possible</t>
  </si>
  <si>
    <t>sac épais / centre</t>
  </si>
  <si>
    <t>Desserts en ramequins</t>
  </si>
  <si>
    <t>ramequins espacés</t>
  </si>
  <si>
    <t>ramequin central</t>
  </si>
  <si>
    <t>AIDE-MÉMOIRE : PETIT + PLAT + ESPACÉ + SONDÉ. Le ministère recommande de ne pas surcharger la cellule, de laisser circuler l’air et de répartir les produits dans plusieurs récipients pour limiter l’épaisseur. Pour les denrées qui refroidissent mal (grosses pièces, purées), prévoir des relevés intermédiaires.</t>
  </si>
  <si>
    <t>HYGIÈNE / PMS — DEUX MÉTHODES, MÊMES PRINCIPES</t>
  </si>
  <si>
    <t>Danger / point</t>
  </si>
  <si>
    <t>Sous-vide</t>
  </si>
  <si>
    <t>Surveillance</t>
  </si>
  <si>
    <t>Matière première</t>
  </si>
  <si>
    <t>qualité micro + chaîne du froid</t>
  </si>
  <si>
    <t>idem</t>
  </si>
  <si>
    <t>T° / lot / DLC</t>
  </si>
  <si>
    <t>réception</t>
  </si>
  <si>
    <t>refus / isolement</t>
  </si>
  <si>
    <t>Contamination croisée</t>
  </si>
  <si>
    <t>zone propre d’ensachage</t>
  </si>
  <si>
    <t>zone propre de chargement</t>
  </si>
  <si>
    <t>audit poste</t>
  </si>
  <si>
    <t>nettoyer / changer matériel</t>
  </si>
  <si>
    <t>recette + sac + étiquette</t>
  </si>
  <si>
    <t>recette + GN + ustensiles</t>
  </si>
  <si>
    <t>double contrôle</t>
  </si>
  <si>
    <t>bloquer lot</t>
  </si>
  <si>
    <t>Cuisson insuffisante</t>
  </si>
  <si>
    <t>barème validé + cœur</t>
  </si>
  <si>
    <t>programme validé + cœur</t>
  </si>
  <si>
    <t>sonde / enregistreur</t>
  </si>
  <si>
    <t>prolonger ou bloquer</t>
  </si>
  <si>
    <t>Hétérogénéité équipement</t>
  </si>
  <si>
    <t>circulation bain / vapeur</t>
  </si>
  <si>
    <t>débit air / position niveaux</t>
  </si>
  <si>
    <t>cartographie / essais</t>
  </si>
  <si>
    <t>validation</t>
  </si>
  <si>
    <t>Spores</t>
  </si>
  <si>
    <t>non détruites par basse T°</t>
  </si>
  <si>
    <t>idem possible</t>
  </si>
  <si>
    <t>refroidir immédiatement</t>
  </si>
  <si>
    <t>Recontamination après cuisson</t>
  </si>
  <si>
    <t>sac fermé jusqu’à ouverture</t>
  </si>
  <si>
    <t>produit exposé à l’air</t>
  </si>
  <si>
    <t>hygiène finition</t>
  </si>
  <si>
    <t>audit</t>
  </si>
  <si>
    <t>sacs séparés en cellule</t>
  </si>
  <si>
    <t>bacs peu profonds / pièces espacées</t>
  </si>
  <si>
    <t>63→10 / temps</t>
  </si>
  <si>
    <t>PMS</t>
  </si>
  <si>
    <t>0 à +3 °C si PCEA</t>
  </si>
  <si>
    <t>T° enceinte</t>
  </si>
  <si>
    <t>enregistrements</t>
  </si>
  <si>
    <t>isoler / évaluer</t>
  </si>
  <si>
    <t>Sonde</t>
  </si>
  <si>
    <t>désinfecter avant/après</t>
  </si>
  <si>
    <t>procédure + étalonnage</t>
  </si>
  <si>
    <t>registre</t>
  </si>
  <si>
    <t>retirer sonde non fiable</t>
  </si>
  <si>
    <t>Nettoyage</t>
  </si>
  <si>
    <t>machine, barre soudure, bain, grilles</t>
  </si>
  <si>
    <t>four, joints, sondes, chariots</t>
  </si>
  <si>
    <t>plan N/D</t>
  </si>
  <si>
    <t>feuille N/D</t>
  </si>
  <si>
    <t>re-nettoyer</t>
  </si>
  <si>
    <t>ÉTALONNAGE / VÉRIFICATION SONDES — MINIMUM OPÉRATIONNEL</t>
  </si>
  <si>
    <t>Quand</t>
  </si>
  <si>
    <t>Méthode</t>
  </si>
  <si>
    <t>Acceptation atelier</t>
  </si>
  <si>
    <t>Si écart</t>
  </si>
  <si>
    <t>À CONSERVER : version du barème, équipement, programme, épaisseur, charge, courbe cœur, refroidissement, action NC, opérateur. Sans ces éléments, le procédé est difficilement démontrable en inspection ou après incident.</t>
  </si>
  <si>
    <t>Avant campagne de validation</t>
  </si>
  <si>
    <t>comparaison référence étalonnée / méthode interne</t>
  </si>
  <si>
    <t>tolérance définie PMS</t>
  </si>
  <si>
    <t>corriger / remplacer</t>
  </si>
  <si>
    <t>Régulièrement</t>
  </si>
  <si>
    <t>contrôle documenté</t>
  </si>
  <si>
    <t>dérive maîtrisée</t>
  </si>
  <si>
    <t>retirer de service</t>
  </si>
  <si>
    <t>Après choc / doute</t>
  </si>
  <si>
    <t>contrôle immédiat</t>
  </si>
  <si>
    <t>lecture cohérente</t>
  </si>
  <si>
    <t>ne pas utiliser pour libération lot</t>
  </si>
  <si>
    <t>SV-01 FILET BŒUF 40 mm</t>
  </si>
  <si>
    <t>Produit / calibre</t>
  </si>
  <si>
    <t>Filet de bœuf — 40 mm</t>
  </si>
  <si>
    <t>Sous-vide bain</t>
  </si>
  <si>
    <t>Mise en sac</t>
  </si>
  <si>
    <t>1 pièce/sac — zone soudure 5–8 cm propre</t>
  </si>
  <si>
    <t>sacs séparés, circulation libre</t>
  </si>
  <si>
    <t>PMS / version</t>
  </si>
  <si>
    <t>____________________________</t>
  </si>
  <si>
    <t>Aide-mémoire</t>
  </si>
  <si>
    <t>40 mm = l’épaisseur pilote le temps</t>
  </si>
  <si>
    <t>SV-02 VOLAILLE 30 mm</t>
  </si>
  <si>
    <t>Blanc de volaille — 30 mm</t>
  </si>
  <si>
    <t>1 portion ; vide adapté ; soudure intacte</t>
  </si>
  <si>
    <t>immédiat si non servi</t>
  </si>
  <si>
    <t>Volaille : ne jamais libérer sur la couleur</t>
  </si>
  <si>
    <t>SV-03 JOUE BŒUF</t>
  </si>
  <si>
    <t>Bain essai texture</t>
  </si>
  <si>
    <t>confit / collagène fondu</t>
  </si>
  <si>
    <t>1 couche / sacs non collés</t>
  </si>
  <si>
    <t>immédiat en cellule</t>
  </si>
  <si>
    <t>FOUR-01 RÔTI BŒUF</t>
  </si>
  <si>
    <t>grille + bac récupération</t>
  </si>
  <si>
    <t>Four essai</t>
  </si>
  <si>
    <t>1–2 pièces / GN ; ≥30 mm entre pièces</t>
  </si>
  <si>
    <t>centre géométrique pièce défavorable</t>
  </si>
  <si>
    <t>FOUR-02 SAUMON</t>
  </si>
  <si>
    <t>8–12 portions ; 1 couche ; 15–20 mm d’écart</t>
  </si>
  <si>
    <t>Sécurité</t>
  </si>
  <si>
    <t>FOUR-03 CRÈME PRISE</t>
  </si>
  <si>
    <t>Cœur</t>
  </si>
  <si>
    <t>immédiat, ramequins espacés</t>
  </si>
  <si>
    <t>Population sensible</t>
  </si>
  <si>
    <t>CFA — COMPRENDRE ET FAIRE SANS SE PERDRE</t>
  </si>
  <si>
    <t>LES 5 QUESTIONS À SE POSER AVANT DE CUIRE</t>
  </si>
  <si>
    <t>QUEL PRODUIT ?</t>
  </si>
  <si>
    <t>viande / volaille / poisson / légumes / dessert</t>
  </si>
  <si>
    <t>Le danger et la texture changent.</t>
  </si>
  <si>
    <t>QUELLE ÉPAISSEUR ?</t>
  </si>
  <si>
    <t>mesurer en mm</t>
  </si>
  <si>
    <t>Le temps dépend fortement de l’épaisseur.</t>
  </si>
  <si>
    <t>QUELLE TEMPÉRATURE ?</t>
  </si>
  <si>
    <t>enceinte ≠ cœur</t>
  </si>
  <si>
    <t>Toujours savoir laquelle on lit.</t>
  </si>
  <si>
    <t>COMBIEN DE TEMPS ?</t>
  </si>
  <si>
    <t>montée + maintien</t>
  </si>
  <si>
    <t>La cuisson basse T° est un couple temps/température.</t>
  </si>
  <si>
    <t>ET APRÈS ?</t>
  </si>
  <si>
    <t>servir ou refroidir</t>
  </si>
  <si>
    <t>Pas d’attente tiède.</t>
  </si>
  <si>
    <t>AIDE-MÉMOIRE SOUS-VIDE</t>
  </si>
  <si>
    <t>FROID → MESURER → SACHER → SOUDER → CUIRE → SONDER → REFROIDIR → ÉTIQUETER</t>
  </si>
  <si>
    <t>AIDE-MÉMOIRE FOUR</t>
  </si>
  <si>
    <t>PRÉCHAUFFER → UNE COUCHE → ESPACER → SONDER → CONTRÔLER → REFROIDIR</t>
  </si>
  <si>
    <t>EXERCICE RAPIDE — À REMPLIR AVEC LE FORMATEUR</t>
  </si>
  <si>
    <t>Question</t>
  </si>
  <si>
    <t>Réponse apprenant</t>
  </si>
  <si>
    <t>Correction / repère</t>
  </si>
  <si>
    <t>À retenir :
1. On ne copie pas un barème sans comprendre l’épaisseur.
2. On ne confond pas “tendre” et “sûr”.
3. On mesure.
4. On écrit ce qu’on a fait.
5. On refroidit tout de suite si le produit n’est pas servi.</t>
  </si>
  <si>
    <t>Un pavé fait 20 mm ou 40 mm : lequel chauffe le plus lentement ?</t>
  </si>
  <si>
    <t>Pourquoi ne pas empiler 3 filets de poisson ?</t>
  </si>
  <si>
    <t>L’air / l’eau circule mal ; point froid</t>
  </si>
  <si>
    <t>Pourquoi une sonde dans le four ?</t>
  </si>
  <si>
    <t>Pour connaître le cœur, pas seulement l’ambiance</t>
  </si>
  <si>
    <t>Après cuisson pour J+1, que fait-on ?</t>
  </si>
  <si>
    <t>Refroidissement immédiat + traçabilité</t>
  </si>
  <si>
    <t>63→10 °C : combien de temps max en restauration collective ?</t>
  </si>
  <si>
    <t>2 h sauf analyse validée</t>
  </si>
  <si>
    <t>SOURCES ET STATUT DES INFORMATIONS</t>
  </si>
  <si>
    <t>Utilisation dans le classeur</t>
  </si>
  <si>
    <t>Statut / remarque</t>
  </si>
  <si>
    <t>Légifrance — Arrêté 21/12/2009</t>
  </si>
  <si>
    <t>Ministère Agriculture — Vade-mecum inspection</t>
  </si>
  <si>
    <t>Refroidissement, surveillance, relevés intermédiaires</t>
  </si>
  <si>
    <t>https://agriculture.gouv.fr/telecharger/129266</t>
  </si>
  <si>
    <t>Référence inspection / bonnes pratiques</t>
  </si>
  <si>
    <t>ANSES — Cuisson basse température</t>
  </si>
  <si>
    <t>Méthode de validation ; dangers ; profils temps/T°</t>
  </si>
  <si>
    <t>Référence scientifique/technique ; validation PMS</t>
  </si>
  <si>
    <t>Douglas Baldwin — Practical Guide</t>
  </si>
  <si>
    <t>Temps chauffe/pasteurisation viande, volaille, poisson ; prudence four vapeur</t>
  </si>
  <si>
    <t>https://douglasbaldwin.com/sous-vide.html</t>
  </si>
  <si>
    <t>Référence technique internationale ; non réglementaire France</t>
  </si>
  <si>
    <t>FDA Food Code 2022</t>
  </si>
  <si>
    <t>Couples temps/T° cuisson — comparaison technique</t>
  </si>
  <si>
    <t>https://www.fda.gov/food/fda-food-code/food-code-2022</t>
  </si>
  <si>
    <t>Référence US ; ne remplace pas droit français</t>
  </si>
  <si>
    <t>Code environnement L541-15-10</t>
  </si>
  <si>
    <t>Interdiction plastiques cuisson/réchauffe/service secteurs concernés</t>
  </si>
  <si>
    <t>https://www.legifrance.gouv.fr/codes/article_lc/LEGIARTI000043974900</t>
  </si>
  <si>
    <t>Référence réglementaire ; périmètre à confirmer selon établissement</t>
  </si>
  <si>
    <t>Historique D541-338</t>
  </si>
  <si>
    <t>Définition d’application annulée le 08/04/2026</t>
  </si>
  <si>
    <t>https://www.legifrance.gouv.fr/codes/article_lc/LEGIARTI000051061047/2026-01-01</t>
  </si>
  <si>
    <t>Point juridique actuel</t>
  </si>
  <si>
    <t>Sirane / sacs sous-vide</t>
  </si>
  <si>
    <t>Exemple sacs 65/90 µm, usage jusque 120 °C</t>
  </si>
  <si>
    <t>https://www.sirane.com/en/product/sira-cook-sous-vide/</t>
  </si>
  <si>
    <t>Exemple fabricant — vérifier fiche du sachet acheté</t>
  </si>
  <si>
    <t>Ministère Agriculture — guide refroidissement</t>
  </si>
  <si>
    <t>Limiter épaisseur, circulation d’air, contrôle à 2 h</t>
  </si>
  <si>
    <t>https://agriculture.gouv.fr/telecharger/144282</t>
  </si>
  <si>
    <t>Guide bonnes pratiques</t>
  </si>
  <si>
    <t>Electrolux Professional — guide recettes</t>
  </si>
  <si>
    <t>Exemple charges GN et cuisson lente professionnelle</t>
  </si>
  <si>
    <t>https://tools.electroluxprofessional.com/Mirror/Doc/REC/REC_REC-9JZ00009_1_1_1_1_ZAN-RecipeBook-ovens-EN-LR.pdf?version=1731926724</t>
  </si>
  <si>
    <t>Exemple fabricant, non universel</t>
  </si>
  <si>
    <t>Règle / exigence stable utilisée comme contrainte</t>
  </si>
  <si>
    <t>Ne pas modifier sans validation PMS/réglementaire</t>
  </si>
  <si>
    <t>Barème ou cible technique</t>
  </si>
  <si>
    <t>Essais + validation nécessaires</t>
  </si>
  <si>
    <t>Repère organisation atelier</t>
  </si>
  <si>
    <t>Adapter à l’équipement et à la charge</t>
  </si>
  <si>
    <t>Auteur : Joel Leboucher • Rochefort sur Mer |  Date : 04 Octobre 2026  |  heure : 18h30  |  avec l'aide de ChatGPT  |  (Je fournis la base. Vous construisez votre outil)</t>
  </si>
  <si>
    <t>1. À QUOI SERVENT LES FICHES  34   et   35</t>
  </si>
  <si>
    <t>MODE D'EMPLOI</t>
  </si>
  <si>
    <t>1 — À QUOI SERT CE DOCUMENT ?</t>
  </si>
  <si>
    <t>Dans chaque fiche, choisir PORTIONS ou POIDS PRINCIPAL puis modifier uniquement la quantité souhaitée.</t>
  </si>
  <si>
    <t>Il recalcule aussi les quantités d'ingrédients lorsque la production change : soit par nombre de portions, soit par poids du produit principal.</t>
  </si>
  <si>
    <t>2 — COMMENT EST ORGANISÉ LE CLASSEUR ?</t>
  </si>
  <si>
    <t>ZONE</t>
  </si>
  <si>
    <t>EMPLACEMENT</t>
  </si>
  <si>
    <t>RÔLE</t>
  </si>
  <si>
    <t>Matrice technique</t>
  </si>
  <si>
    <t>lignes 24 à 88</t>
  </si>
  <si>
    <t>SOURCES / RÉFÉRENCES</t>
  </si>
  <si>
    <t>Fiches détaillées</t>
  </si>
  <si>
    <t>à partir de la ligne 91</t>
  </si>
  <si>
    <t>Tables techniques</t>
  </si>
  <si>
    <t>à partir de la ligne 1093</t>
  </si>
  <si>
    <t>Légifrance</t>
  </si>
  <si>
    <t>Annexe IV — restauration collective : refroidissement / remise en température</t>
  </si>
  <si>
    <t>3 — COMMENT FONCTIONNE UNE FICHE ?</t>
  </si>
  <si>
    <t>Livre cité par l'utilisateur</t>
  </si>
  <si>
    <t>Le guide de la cuisine sous vide 2.0 et de la cuisson basse température — Karsten Tanggaard</t>
  </si>
  <si>
    <t>https://www.chasse-aux-livres.fr/prix/281232158X/le-guide-de-la-cuisine-sous-vide-2-0-et-de-la-cuisson-basse-temperature-karsten-9782812321580</t>
  </si>
  <si>
    <t>ÉTAPE</t>
  </si>
  <si>
    <t>CE QUE VOUS FAITES</t>
  </si>
  <si>
    <t>CE QU'EXCEL FAIT</t>
  </si>
  <si>
    <t>Choisir le MODE : PORTIONS ou POIDS PRINCIPAL.</t>
  </si>
  <si>
    <t>Le moteur choisit la bonne base de calcul.</t>
  </si>
  <si>
    <t>RÉPARTITION DES 64 FICHES</t>
  </si>
  <si>
    <t>Modifier seulement la quantité souhaitée.</t>
  </si>
  <si>
    <t>Excel calcule un coefficient de production.</t>
  </si>
  <si>
    <t>VOLAILLE</t>
  </si>
  <si>
    <t>LÉGUMES</t>
  </si>
  <si>
    <t>FRUITS</t>
  </si>
  <si>
    <t>TOTAL</t>
  </si>
  <si>
    <t>Vérifier le calibre / l'épaisseur en mm.</t>
  </si>
  <si>
    <t>Vérifier la température du bain indiquée par la fiche.</t>
  </si>
  <si>
    <t>Lire les quantités recalculées des ingrédients.</t>
  </si>
  <si>
    <t>KG et L sont arrondis à 2 décimales ; les autres unités sont arrondies à l'entier.</t>
  </si>
  <si>
    <t>ID</t>
  </si>
  <si>
    <t>MORCEAU / FORMAT</t>
  </si>
  <si>
    <t>TEXTURE RECHERCHÉE</t>
  </si>
  <si>
    <t>SERVICE / DESTINATION</t>
  </si>
  <si>
    <t>SV_001</t>
  </si>
  <si>
    <t>Médaillon</t>
  </si>
  <si>
    <t>4 — LES DEUX MODES DE CALCUL</t>
  </si>
  <si>
    <t>SV_002</t>
  </si>
  <si>
    <t>MODE</t>
  </si>
  <si>
    <t>RÉSULTAT</t>
  </si>
  <si>
    <t>SV_003</t>
  </si>
  <si>
    <t>PORTIONS</t>
  </si>
  <si>
    <t>Base 10 portions → souhait 20 portions</t>
  </si>
  <si>
    <t>Coefficient = 2. Un ingrédient de 1,80 kg devient 3,60 kg.</t>
  </si>
  <si>
    <t>SV_004</t>
  </si>
  <si>
    <t>POIDS PRINCIPAL</t>
  </si>
  <si>
    <t>Base 1,80 kg → souhait 2,70 kg</t>
  </si>
  <si>
    <t>Coefficient = 1,5. Toutes les quantités sont multipliées par 1,5.</t>
  </si>
  <si>
    <t>SV_005</t>
  </si>
  <si>
    <t>Entrecôte</t>
  </si>
  <si>
    <t>Steak</t>
  </si>
  <si>
    <t>RÈGLE</t>
  </si>
  <si>
    <t>Ne modifier qu'une quantité souhaitée correspondant au mode choisi.</t>
  </si>
  <si>
    <t>Éviter de changer simultanément portions et poids principal : cela brouille le raisonnement pédagogique.</t>
  </si>
  <si>
    <t>SV_006</t>
  </si>
  <si>
    <t>SV_007</t>
  </si>
  <si>
    <t>Faux-filet</t>
  </si>
  <si>
    <t>5 — COMPRENDRE LE MOTEUR TECHNIQUE</t>
  </si>
  <si>
    <t>SV_008</t>
  </si>
  <si>
    <t>Paleron</t>
  </si>
  <si>
    <t>≤70 mm</t>
  </si>
  <si>
    <t>TERME</t>
  </si>
  <si>
    <t>SIGNIFICATION CFA</t>
  </si>
  <si>
    <t>POINT DE VIGILANCE</t>
  </si>
  <si>
    <t>SV_009</t>
  </si>
  <si>
    <t>Fondant</t>
  </si>
  <si>
    <t>ÉPAISSEUR / CALIBRE</t>
  </si>
  <si>
    <t>Dimension réelle du produit à cuire.</t>
  </si>
  <si>
    <t>SV_010</t>
  </si>
  <si>
    <t>SV_011</t>
  </si>
  <si>
    <t>Filet mignon</t>
  </si>
  <si>
    <t>Entier</t>
  </si>
  <si>
    <t>SV_012</t>
  </si>
  <si>
    <t>SV_013</t>
  </si>
  <si>
    <t>SV_014</t>
  </si>
  <si>
    <t>Côte de porc</t>
  </si>
  <si>
    <t>SV_015</t>
  </si>
  <si>
    <t>6 — MODE D'EMPLOI PÉDAGOGIQUE CFA — PAS À PAS</t>
  </si>
  <si>
    <t>SV_016</t>
  </si>
  <si>
    <t>Échine</t>
  </si>
  <si>
    <t>Choisir une famille puis une fiche dans la matrice technique.</t>
  </si>
  <si>
    <t>SV_017</t>
  </si>
  <si>
    <t>Épaule</t>
  </si>
  <si>
    <t>Morceaux</t>
  </si>
  <si>
    <t>Lire d'abord : produit, morceau / format, texture recherchée, température, durée et calibre.</t>
  </si>
  <si>
    <t>SV_018</t>
  </si>
  <si>
    <t>Expliquer avec vos mots ce qui change entre deux fiches du même produit : température, durée, texture ou calibre.</t>
  </si>
  <si>
    <t>SV_019</t>
  </si>
  <si>
    <t>Travers</t>
  </si>
  <si>
    <t>Bandes</t>
  </si>
  <si>
    <t>Dans la fiche choisie, sélectionner PORTIONS ou POIDS PRINCIPAL.</t>
  </si>
  <si>
    <t>SV_020</t>
  </si>
  <si>
    <t>Carré d'agneau</t>
  </si>
  <si>
    <t>Modifier la quantité souhaitée et vérifier le coefficient obtenu.</t>
  </si>
  <si>
    <t>SV_021</t>
  </si>
  <si>
    <t>Contrôler les nouvelles quantités d'ingrédients. Demander : sont-elles cohérentes avec le coefficient ?</t>
  </si>
  <si>
    <t>SV_022</t>
  </si>
  <si>
    <t>Selle d'agneau</t>
  </si>
  <si>
    <t>Roulée</t>
  </si>
  <si>
    <t>SV_023</t>
  </si>
  <si>
    <t>Gigot</t>
  </si>
  <si>
    <t>SV_024</t>
  </si>
  <si>
    <t>Lire la préparation, la finition, la procédure express et la vigilance HACCP.</t>
  </si>
  <si>
    <t>SV_025</t>
  </si>
  <si>
    <t>SV_026</t>
  </si>
  <si>
    <t>SV_027</t>
  </si>
  <si>
    <t>Suprême sans os</t>
  </si>
  <si>
    <t>7 — EXERCICE CFA CONSEILLÉ</t>
  </si>
  <si>
    <t>SV_028</t>
  </si>
  <si>
    <t>EXERCICE</t>
  </si>
  <si>
    <t>SV_029</t>
  </si>
  <si>
    <t>QUESTION 1</t>
  </si>
  <si>
    <t>SV_030</t>
  </si>
  <si>
    <t>Blanc de dinde</t>
  </si>
  <si>
    <t>QUESTION 2</t>
  </si>
  <si>
    <t>Quelle texture cherchez-vous à obtenir et pourquoi ?</t>
  </si>
  <si>
    <t>SV_031</t>
  </si>
  <si>
    <t>QUESTION 3</t>
  </si>
  <si>
    <t>SV_032</t>
  </si>
  <si>
    <t>Désossée</t>
  </si>
  <si>
    <t>QUESTION 4</t>
  </si>
  <si>
    <t>Passez de 10 à 25 portions et expliquez le coefficient de recalcul.</t>
  </si>
  <si>
    <t>SV_033</t>
  </si>
  <si>
    <t>QUESTION 5</t>
  </si>
  <si>
    <t>Quels éléments doivent être tracés dans le PMS / suivi de production ?</t>
  </si>
  <si>
    <t>SV_034</t>
  </si>
  <si>
    <t>Cuisse de canard</t>
  </si>
  <si>
    <t>Entière</t>
  </si>
  <si>
    <t>SV_035</t>
  </si>
  <si>
    <t>Cuisse d'oie</t>
  </si>
  <si>
    <t>8 — ERREURS À ÉVITER</t>
  </si>
  <si>
    <t>SV_036</t>
  </si>
  <si>
    <t>Magret de canard</t>
  </si>
  <si>
    <t>Changer la température sans revoir la durée et le calibre.</t>
  </si>
  <si>
    <t>SV_037</t>
  </si>
  <si>
    <t>Confondre mise à température et pasteurisation.</t>
  </si>
  <si>
    <t>SV_038</t>
  </si>
  <si>
    <t>Inventer une valeur lorsque le moteur affiche NON DOCUMENTÉ.</t>
  </si>
  <si>
    <t>SV_039</t>
  </si>
  <si>
    <t>Modifier plusieurs paramètres en même temps sans pouvoir expliquer l'effet de chacun.</t>
  </si>
  <si>
    <t>SV_040</t>
  </si>
  <si>
    <t>Pavé</t>
  </si>
  <si>
    <t>SV_041</t>
  </si>
  <si>
    <t>SV_042</t>
  </si>
  <si>
    <t>SV_043</t>
  </si>
  <si>
    <t>Dos</t>
  </si>
  <si>
    <t>RAPPEL</t>
  </si>
  <si>
    <t>Ce classeur reste un outil pédagogique et technique. Les procédures validées de l'établissement et le PMS priment sur le classeur.</t>
  </si>
  <si>
    <t>SV_044</t>
  </si>
  <si>
    <t>SV_045</t>
  </si>
  <si>
    <t>SV_046</t>
  </si>
  <si>
    <t>Lotte</t>
  </si>
  <si>
    <t>SV_047</t>
  </si>
  <si>
    <t>SV_048</t>
  </si>
  <si>
    <t>Bar</t>
  </si>
  <si>
    <t>Filet</t>
  </si>
  <si>
    <t>SV_049</t>
  </si>
  <si>
    <t>SV_050</t>
  </si>
  <si>
    <t>Betterave</t>
  </si>
  <si>
    <t>SV_051</t>
  </si>
  <si>
    <t>Pomme de terre</t>
  </si>
  <si>
    <t>SV_052</t>
  </si>
  <si>
    <t>Patate douce</t>
  </si>
  <si>
    <t>SV_053</t>
  </si>
  <si>
    <t>SV_054</t>
  </si>
  <si>
    <t>Céleri-rave</t>
  </si>
  <si>
    <t>SV_055</t>
  </si>
  <si>
    <t>Asperge verte</t>
  </si>
  <si>
    <t>SV_056</t>
  </si>
  <si>
    <t>SV_057</t>
  </si>
  <si>
    <t>SV_058</t>
  </si>
  <si>
    <t>Ananas</t>
  </si>
  <si>
    <t>SV_059</t>
  </si>
  <si>
    <t>Pomme</t>
  </si>
  <si>
    <t>SV_060</t>
  </si>
  <si>
    <t>SV_061</t>
  </si>
  <si>
    <t>SV_062</t>
  </si>
  <si>
    <t>SV_063</t>
  </si>
  <si>
    <t>SV_064</t>
  </si>
  <si>
    <t>TABLES TECHNIQUES ÉPAISSEUR × TEMPÉRATURE × TEMPS : voir à partir de la ligne 1093</t>
  </si>
  <si>
    <t>Liste déroulante</t>
  </si>
  <si>
    <t>PORTIONS SOUHAITÉES</t>
  </si>
  <si>
    <t>PRINCIPAL BASE</t>
  </si>
  <si>
    <t>PRINCIPAL SOUHAITÉ</t>
  </si>
  <si>
    <t>UNITÉ PRINCIPALE</t>
  </si>
  <si>
    <t>CALIBRE</t>
  </si>
  <si>
    <t>TEXTURE</t>
  </si>
  <si>
    <t>BASE</t>
  </si>
  <si>
    <t>SERVICE</t>
  </si>
  <si>
    <t>PRÉPARATION</t>
  </si>
  <si>
    <t>VIGILANCE</t>
  </si>
  <si>
    <t>Huile neutre / matière grasse</t>
  </si>
  <si>
    <t>Aromates principaux</t>
  </si>
  <si>
    <t>Aromates / épices complémentaires</t>
  </si>
  <si>
    <t>PROCÉDURE EXPRESS</t>
  </si>
  <si>
    <t>HACCP / LIAISON FROIDE</t>
  </si>
  <si>
    <t>Vin réduit / fond</t>
  </si>
  <si>
    <t>Citron - jus / zeste</t>
  </si>
  <si>
    <t>Zeste / jus d'orange</t>
  </si>
  <si>
    <t>Huile / beurre</t>
  </si>
  <si>
    <t>Aromates / épices</t>
  </si>
  <si>
    <t>Liquide d'assaisonnement</t>
  </si>
  <si>
    <t>Sucre / miel</t>
  </si>
  <si>
    <t>Eau / jus</t>
  </si>
  <si>
    <t>Aromates</t>
  </si>
  <si>
    <t>Jus de citron</t>
  </si>
  <si>
    <t>MODE ►</t>
  </si>
  <si>
    <t>PORTIONS SOUHAITÉES ►</t>
  </si>
  <si>
    <t>PRINCIPAL BASE ►</t>
  </si>
  <si>
    <t>PRINCIPAL SOUHAITÉ ►</t>
  </si>
  <si>
    <t>UNITÉ PRINCIPALE ►</t>
  </si>
  <si>
    <t>CALIBRE ►</t>
  </si>
  <si>
    <t>TEXTURE ►</t>
  </si>
  <si>
    <t>NIVEAU ►</t>
  </si>
  <si>
    <t>BASE ►</t>
  </si>
  <si>
    <t>SERVICE ►</t>
  </si>
  <si>
    <t>PRÉPARATION ►</t>
  </si>
  <si>
    <t>VIGILANCE ►</t>
  </si>
  <si>
    <t>HACCP / LIAISON FROIDE ►</t>
  </si>
  <si>
    <t>TABLE ►</t>
  </si>
  <si>
    <t>ÉPAISSEUR mm ►</t>
  </si>
  <si>
    <t>Temps (Excel)</t>
  </si>
  <si>
    <t>RÉSULTAT ►</t>
  </si>
  <si>
    <t>ATTENTION</t>
  </si>
  <si>
    <t>ÉPAISSEUR mm</t>
  </si>
  <si>
    <t>RAPPEL PROFESSIONNEL</t>
  </si>
  <si>
    <t>CHOISIR ET PERSONNALISER</t>
  </si>
  <si>
    <t>CUISSONS BASSE TEMPÉRATURE</t>
  </si>
  <si>
    <t>Joël Leboucher</t>
  </si>
  <si>
    <t>Sommaire et audit du 04/10/2026</t>
  </si>
  <si>
    <t>Une boîte à outils</t>
  </si>
  <si>
    <t>44 documents pour la cuisine, la production et la formation.</t>
  </si>
  <si>
    <t>Variantes et doublons</t>
  </si>
  <si>
    <t>Des variantes, parfois en doublon, permettent à chacun de choisir sa version.</t>
  </si>
  <si>
    <t>Utiliser</t>
  </si>
  <si>
    <t>Usage visé : CFA / EHPAD, aliments cuits et tendres, avec consommation différée maîtrisée.</t>
  </si>
  <si>
    <t>Découper et assembler</t>
  </si>
  <si>
    <t>Reprenez les parties utiles : identité, recette, contrôles, matériel, bilan.</t>
  </si>
  <si>
    <t>Créer son outil personnel</t>
  </si>
  <si>
    <t>Assemblez ces parties pour construire un outil adapté à votre pratique.</t>
  </si>
  <si>
    <t>Vérifier après assemblage</t>
  </si>
  <si>
    <t>Contrôlez les formules, unités, références et mises en forme dans votre fichier.</t>
  </si>
  <si>
    <t>Validation des procédés</t>
  </si>
  <si>
    <t>Critères à cœur documentés et programmes culinaires précis. Qualifier le procédé réel avant production répétée.</t>
  </si>
  <si>
    <t>Choisir, puis adapter</t>
  </si>
  <si>
    <t>Les noms des feuilles d’origine sont conservés. Retrouvez-les dans les onglets.</t>
  </si>
  <si>
    <t>ONGLET</t>
  </si>
  <si>
    <t>À QUOI SERT CE DOCUMENT ?</t>
  </si>
  <si>
    <t>SOMMAIRE_ET_AUDIT</t>
  </si>
  <si>
    <t>Sommaire, projet de personnalisation et résultats de cet audit.</t>
  </si>
  <si>
    <t>00_LIRE_DABORD</t>
  </si>
  <si>
    <t>Mode d’emploi initial, code couleur et repères pour choisir une fiche terrain.</t>
  </si>
  <si>
    <t>01_VIANDE_ROTIR_BT</t>
  </si>
  <si>
    <t>Préparer et suivre le rôtissage des grosses pièces de viande à basse température.</t>
  </si>
  <si>
    <t>02_VIANDE_BRAISER</t>
  </si>
  <si>
    <t>Préparer et suivre un braisage de viande, avec fond ou sauce.</t>
  </si>
  <si>
    <t>03_VAPEUR_DOUCE</t>
  </si>
  <si>
    <t>Relever une cuisson de viande en liquide, avec Delta-T et maintien.</t>
  </si>
  <si>
    <t>04_VOLAILLE_ROTIR_BT</t>
  </si>
  <si>
    <t>Suivre le rôtissage des volailles : préparation, sonde, cuisson et finition.</t>
  </si>
  <si>
    <t>05_VOLAILLE_BRAISER</t>
  </si>
  <si>
    <t>Organiser un braisage de volaille, avec sauce et suivi des réglages.</t>
  </si>
  <si>
    <t>06_POISSON_BRAISER</t>
  </si>
  <si>
    <t>Préparer et suivre le braisage de poissons et autres produits de la mer.</t>
  </si>
  <si>
    <t>07_BAREMES_RATIONAL</t>
  </si>
  <si>
    <t>Réglages au four et critères mesurés adaptés aux personnes âgées ; source constructeur distincte.</t>
  </si>
  <si>
    <t>08_CHARGES_MIXTES_NUIT</t>
  </si>
  <si>
    <t>Comparer les charges mixtes compatibles et préparer une cuisson de nuit.</t>
  </si>
  <si>
    <t>09_FICHE_VIERGE</t>
  </si>
  <si>
    <t>Compléter une fiche terrain iCombi : produit, support, réglages, mesures et bilan.</t>
  </si>
  <si>
    <t>10_AUDIT_SOURCES</t>
  </si>
  <si>
    <t>Consulter la revue des sources web et le niveau d’usage retenu pour chacune.</t>
  </si>
  <si>
    <t>11_SOUS_VIDE_TERRAIN</t>
  </si>
  <si>
    <t>Tracer une cuisson sous vide : préparation, sachet, bain, refroidissement et fin.</t>
  </si>
  <si>
    <t>12_REPERES_WEB_SV</t>
  </si>
  <si>
    <t>Critères à cœur FSA et programmes culinaires choisis ; fin des recettes web peu cuites.</t>
  </si>
  <si>
    <t>13_VALIDATION_PROCEDE</t>
  </si>
  <si>
    <t>Préparer les essais de validation d’un barème et conserver les résultats.</t>
  </si>
  <si>
    <t>14_HYGIENE_RC</t>
  </si>
  <si>
    <t>Retrouver les repères de refroidissement, stockage et remise en température.</t>
  </si>
  <si>
    <t>15_CFA_SOUS_VIDE</t>
  </si>
  <si>
    <t>Comprendre le sous-vide avec des questions simples et une fiche apprenant.</t>
  </si>
  <si>
    <t>16_Cours &amp; Technologie</t>
  </si>
  <si>
    <t>Support de cours sur les composants de la viande, la tendreté et la cuisson.</t>
  </si>
  <si>
    <t>17_Interbev</t>
  </si>
  <si>
    <t>Programmes culinaires INTERBEV précis, maintiens à cœur et explication de la tendreté.</t>
  </si>
  <si>
    <t>18_Atelier HACCP - Jarret CBT</t>
  </si>
  <si>
    <t>Atelier jarret bœuf en cubes 50 g : vapeur / bain 85 °C, programme 12 h, contrôles mesurés.</t>
  </si>
  <si>
    <t>19_ACCUEIL</t>
  </si>
  <si>
    <t>Choisir entre règle, référence technique et essai dans le parcours professionnel.</t>
  </si>
  <si>
    <t>20_SV_PROCEDURE</t>
  </si>
  <si>
    <t>Organiser les étapes du sous-vide, de la réception au conditionnement.</t>
  </si>
  <si>
    <t>21_SV_SACHETS</t>
  </si>
  <si>
    <t>Choisir un sachet : matière, dimensions, charge et contrôles de soudure.</t>
  </si>
  <si>
    <t>22_SV_BAREMES</t>
  </si>
  <si>
    <t>Maintiens après atteinte à cœur ; aucune durée totale du bain inventée.</t>
  </si>
  <si>
    <t>23_FOUR_BAREMES</t>
  </si>
  <si>
    <t>Four sans sac : arrêt à la sonde et programmes vapeur INTERBEV, sans fourchettes horaires.</t>
  </si>
  <si>
    <t>24_SV_ORGANISATION</t>
  </si>
  <si>
    <t>Préparer le poste sous vide et organiser les essais de validation de charge.</t>
  </si>
  <si>
    <t>25_FOUR_PROCEDURE</t>
  </si>
  <si>
    <t>Suivre une cuisson lente au four : préparation, support, sonde et contrôles.</t>
  </si>
  <si>
    <t>26_FOUR_CHARGES_GN</t>
  </si>
  <si>
    <t>Choisir les bacs GN, répartir la charge et vérifier les espacements.</t>
  </si>
  <si>
    <t>27_REFROIDISSEMENT</t>
  </si>
  <si>
    <t>Organiser le refroidissement rapide et tracer mesures, écarts et décisions.</t>
  </si>
  <si>
    <t>28_HYGIENE_PMS</t>
  </si>
  <si>
    <t>Comparer les dangers et les mesures de maîtrise au sous-vide et au four.</t>
  </si>
  <si>
    <t>29_VALIDATION_PROCEDE</t>
  </si>
  <si>
    <t>Documenter une validation complète : qualifications, déviations et décision.</t>
  </si>
  <si>
    <t>30_FICHES_PRO</t>
  </si>
  <si>
    <t>Reprendre des exemples de fiches de production pour la pratique professionnelle.</t>
  </si>
  <si>
    <t>31_COMPRENDRE</t>
  </si>
  <si>
    <t>Aide-mémoire CFA : produit, épaisseur, température, durée et destination.</t>
  </si>
  <si>
    <t>32_SOURCES</t>
  </si>
  <si>
    <t>Retrouver les sources du parcours sous-vide/four et leur statut.</t>
  </si>
  <si>
    <t>33_à_quoi_servent_34_35</t>
  </si>
  <si>
    <t>Mode d’emploi des fiches 34 et 35 ; conseils pour préserver les formats Excel.</t>
  </si>
  <si>
    <t>34_BASSE_TEMPERATURE.Exemple</t>
  </si>
  <si>
    <t>Exemple rempli : filet mignon de porc, adaptation des quantités et traçabilité.</t>
  </si>
  <si>
    <t>35_BASSE_TEMPERATURE.Modèle</t>
  </si>
  <si>
    <t>Modèle à personnaliser : ingrédients, quantités, sous-vide/four et contrôles.</t>
  </si>
  <si>
    <t>36_Identité.FR-EN-ES.</t>
  </si>
  <si>
    <t>Banque de cadres d’identification en français, anglais et espagnol.</t>
  </si>
  <si>
    <t>37_Identité.2.lignes</t>
  </si>
  <si>
    <t>Banque d’identités sur deux lignes, séparateurs et abréviations en français.</t>
  </si>
  <si>
    <t>38_AUTRE_FICHE_VIERGE</t>
  </si>
  <si>
    <t>Autre fiche compacte à compléter, avec deux méthodes et calcul des quantités.</t>
  </si>
  <si>
    <t>39_EXEMPLE_REMPLI</t>
  </si>
  <si>
    <t>Exemple échine de porc : comparer sous-vide et four, ingrédients et contrôles.</t>
  </si>
  <si>
    <t>40_GUIDE_SOUS_VIDE.64.fiches</t>
  </si>
  <si>
    <t>64 fiches adaptées : critères à cœur, programmes choisis, mastication et liaison froide.</t>
  </si>
  <si>
    <t>41_SOURCES_VALIDATION</t>
  </si>
  <si>
    <t>Sources exactes, pages utiles, choix de réglages et limites de la qualification à distance.</t>
  </si>
  <si>
    <t>Modèles de progression, repères de cuisson, codes et palettes à reprendre.</t>
  </si>
  <si>
    <t>Tableaux de matériel, de progression et d’organisation à intégrer à vos fiches.</t>
  </si>
  <si>
    <t>AUDIT TECHNIQUE</t>
  </si>
  <si>
    <t>CONSTAT ET ACTION</t>
  </si>
  <si>
    <t>Structure</t>
  </si>
  <si>
    <t>44 feuilles d’origine conservées ; ajout du sommaire en première position.</t>
  </si>
  <si>
    <t>Formules partagées</t>
  </si>
  <si>
    <t>1 291 éléments partagés convertis en formules individuelles.</t>
  </si>
  <si>
    <t>Formules matricielles</t>
  </si>
  <si>
    <t>30 déclarations matricielles remplacées par des formules scalaires.</t>
  </si>
  <si>
    <t>Numérotation matériel</t>
  </si>
  <si>
    <t>10 références cassées réparées en X13:X22, à partir de Y13:Y22.</t>
  </si>
  <si>
    <t>Formats d’origine</t>
  </si>
  <si>
    <t>Polices, fonds, formats, bordures, dimensions et protections conservés.</t>
  </si>
  <si>
    <t>Fusions existantes</t>
  </si>
  <si>
    <t>3 981 fusions conservées ; aucune fusion ajoutée au sommaire.</t>
  </si>
  <si>
    <t>Doublons et variantes</t>
  </si>
  <si>
    <t>Aucune feuille strictement identique détectée ; des variantes proches existent.</t>
  </si>
  <si>
    <t>Après assemblage</t>
  </si>
  <si>
    <t>Vérifier vos références, unités, formules et mise en forme dans le fichier final.</t>
  </si>
  <si>
    <t>Portée du contrôle</t>
  </si>
  <si>
    <t>Audit technique et repérage de cohérence ; pas de validation sanitaire du procédé.</t>
  </si>
  <si>
    <t>Actualisation Excel</t>
  </si>
  <si>
    <t>Après ouverture dans Excel, F9 actualise les largeurs et les noms de fichier.</t>
  </si>
  <si>
    <t>RÉVISION CFA / EHPAD — 04/10/2026</t>
  </si>
  <si>
    <t>TEMPÉRATURES, DURÉES ET CONSOMMATION DIFFÉRÉE</t>
  </si>
  <si>
    <t>Destination clarifiée</t>
  </si>
  <si>
    <t>Cuisson douce possible pour personnes âgées. Profils saignants / nacrés retirés ; différé organisé en liaison froide.</t>
  </si>
  <si>
    <t>Temps précis à cœur</t>
  </si>
  <si>
    <t>Pièces tendres / poissons : 65 °C/10 min ; volailles : 70 °C/2 min. Maintien chronométré au point froid.</t>
  </si>
  <si>
    <t>Cuissons pour le fondant</t>
  </si>
  <si>
    <t>Programmes fixes sourcés : paleron 78 °C/12 h ; joue / jarret bœuf 85 °C/12 h, en cubes de 50 g.</t>
  </si>
  <si>
    <t>Fin des fourchettes</t>
  </si>
  <si>
    <t>Durées « 2–3 h » et « 18–24 h » retirées. Le four sans sac a un critère d’arrêt mesuré, jamais un temps total arbitraire.</t>
  </si>
  <si>
    <t>Œufs et chaîne du froid</t>
  </si>
  <si>
    <t>Œufs peu cuits remplacés par flans à ovoproduit pasteurisé. Refroidissement, stockage et remise restent contrôlés.</t>
  </si>
  <si>
    <t>RÉFÉRENCES DU CONTRÔLE</t>
  </si>
  <si>
    <t>Les sources de chaque fiche restent dans le classeur.</t>
  </si>
  <si>
    <t>Microsoft — CELL</t>
  </si>
  <si>
    <t>https://support.microsoft.com/en-us/excel/functions/cell-function</t>
  </si>
  <si>
    <t>Légifrance — Annexe IV</t>
  </si>
  <si>
    <t>ANSES — cuisson BT</t>
  </si>
  <si>
    <t>MODE D’EMPLOI DU BARÈME</t>
  </si>
  <si>
    <t>Une consigne précise n’est fiable que si le point froid et les conditions du lot sont réellement contrôlés.</t>
  </si>
  <si>
    <t>1. Produit / calibre</t>
  </si>
  <si>
    <t>Respecter la préparation et le calibre de la fiche. Ne pas transposer des cubes de 50 g à une pièce entière.</t>
  </si>
  <si>
    <t>2. Bain ou four</t>
  </si>
  <si>
    <t>Température d’enceinte distincte du cœur. Four sans sac : sonde ; les durées du bain ne se transfèrent pas.</t>
  </si>
  <si>
    <t>3. Déclencher le maintien</t>
  </si>
  <si>
    <t>À l’atteinte de la cible au point froid, démarrer le chronomètre. Relever la montée réelle séparément.</t>
  </si>
  <si>
    <t>4. Programme long</t>
  </si>
  <si>
    <t>Durée culinaire programmée pour le collagène. Vérifier aussi le critère à cœur et la tendreté après remise.</t>
  </si>
  <si>
    <t>5. Différer le service</t>
  </si>
  <si>
    <t>Refroidir 63→10 °C en ≤2 h ; enceinte 0/+3 °C ; J+3 au plus sans étude, selon PMS. Remise 10→63 °C en ≤1 h.</t>
  </si>
  <si>
    <t>6. Mastication</t>
  </si>
  <si>
    <t>Retirer os, arêtes, peaux dures et fibres ; trancher fin ou effilocher avec sauce. Vérifier après remise.</t>
  </si>
  <si>
    <t>Sources et réglages</t>
  </si>
  <si>
    <t>Onglet 41 : URLs, pages, programme choisi, distinction entre repère culinaire et maintien à cœur.</t>
  </si>
  <si>
    <t>Portée de cette révision</t>
  </si>
  <si>
    <t>Revue documentaire de 45 onglets. Aucun essai sur votre four, bain ou cellule ; aucune validation microbiologique du procédé réel.</t>
  </si>
  <si>
    <t>CUISSON DOUCE — FICHES TERRAIN CFA / EHPAD</t>
  </si>
  <si>
    <t>CFA / EHPAD : cuire pour la tendreté, préparer la liaison froide et tracer les mesures. Les profils peu cuits sont remplacés.</t>
  </si>
  <si>
    <t>Choisir une fiche pour aliments tendres et consommation différée. Lire le critère à cœur et le programme séparément.</t>
  </si>
  <si>
    <t>Pièces tendres et poissons : cœur 65 °C/10 min ; volailles : 70 °C/2 min. Programme long distinct pour le collagène. Onglets 22, 23, 40.</t>
  </si>
  <si>
    <t>Le four sans sac est piloté à la sonde. Les durées de bain ne lui sont pas transposées.</t>
  </si>
  <si>
    <t>Différé : refroidir après fin du programme. Maintien chaud au service : produit ≥63 °C ; ne pas programmer un maintien de 24 h par défaut.</t>
  </si>
  <si>
    <t>FINISHING : remise 10→63 °C en ≤1 h, pilotage et mesure à cœur. Aucune durée totale forfaitaire de 20–30 min.</t>
  </si>
  <si>
    <t>RATIONAL : conduite du four ; critères à cœur FSA, liaison froide Légifrance et programmes INTERBEV. URLs et portée : onglet 41.</t>
  </si>
  <si>
    <t>12_REPERES_WEB_SV : critères à cœur FSA et programmes culinaires choisis ; qualification locale nécessaire.</t>
  </si>
  <si>
    <t>Pièces tendres : cœur ≥65 °C, maintien 10 min au point froid. Programme de rôtissage à la sonde ; préparer la liaison froide pour le différé.</t>
  </si>
  <si>
    <t>Pour une couenne : retirer au service si elle gêne la mastication. Une finition ne remplace pas le contrôle au point froid.</t>
  </si>
  <si>
    <t>Pièce tendre : ≥65 °C/10 min. Échine, jarret : cible 75 °C ; maintenir au moins 30 s au point froid.</t>
  </si>
  <si>
    <t>Pour le différé : arrêter le maintien après cuisson et passer au refroidissement. Service chaud : produit ≥63 °C.</t>
  </si>
  <si>
    <t>Coloration brève selon recette ; éviter une croûte dure pour la mastication.</t>
  </si>
  <si>
    <t>Piquer le point le plus lent à chauffer. Vérifier sur les pièces défavorables de la charge ; relever la courbe réelle.</t>
  </si>
  <si>
    <t>Liaison froide : refroidir dès la fin, 63→10 °C en ≤2 h ; stocker 0/+3 °C. Remise 10→63 °C en ≤1 h.</t>
  </si>
  <si>
    <t>Contrôler après remise : tendreté, tranchage fin et sauce. Pas de profil saignant dans le parcours EHPAD.</t>
  </si>
  <si>
    <t>RATIONAL : conduite du matériel. FSA §3 : maintien à cœur. Règles de liaison froide : Légifrance, annexe IV. Voir onglet 41.</t>
  </si>
  <si>
    <t>Programme de travail : enceinte 120 °C, bac couvert après ajout du fond ; sonde et contrôle de tendreté.</t>
  </si>
  <si>
    <t>Différé : refroidir dès fin de cuisson. Service chaud : produit ≥63 °C ; aucune autorisation générale de maintien 24 h.</t>
  </si>
  <si>
    <t>Ajouter le fond au signal de l’appareil ; ne pas transformer un temps approximatif de saisie en barème.</t>
  </si>
  <si>
    <t>Cuisson longue : paleron 78 °C/12 h, joue et jarret bœuf 85 °C/12 h en vapeur, GN couvert. INTERBEV p.3 ; cœur ≥70 °C/2 min.</t>
  </si>
  <si>
    <t>Remise en température pilotée à cœur : 10→63 °C en ≤1 h. Arrêter à la cible ; aucun temps forfaitaire de 20–30 min.</t>
  </si>
  <si>
    <t>RATIONAL : braisage / matériel ; INTERBEV bœuf p.3 : programmes longs ; FSA : cœur ; Légifrance : liaison froide. Onglet 41.</t>
  </si>
  <si>
    <t>Delta-T de travail choisi : +20 °C. Enregistrer le réglage et la courbe de montée ; ne pas extrapoler la durée.</t>
  </si>
  <si>
    <t>Pièce tendre ≥65 °C/10 min. Pot-au-feu : cible 80 °C ; critère sanitaire ≥70 °C/2 min et contrôle du fondant.</t>
  </si>
  <si>
    <t>Pour liaison froide : arrêter après le programme et refroidir sans attente.</t>
  </si>
  <si>
    <t>Charges mixtes : chaque produit doit atteindre son propre critère à cœur. Une seule sonde ne prouve pas la conformité de tous les bacs.</t>
  </si>
  <si>
    <t>RATIONAL : pilotage Delta-T ; FSA : maintien à cœur ; Légifrance : liaison froide. Voir onglet 41.</t>
  </si>
  <si>
    <t>Dinde : cœur ≥70 °C/2 min. Canard entier : cible 80 °C ; critère sanitaire ≥70 °C/2 min.</t>
  </si>
  <si>
    <t>Pour différé : arrêter le maintien après cuisson et refroidir immédiatement.</t>
  </si>
  <si>
    <t>Sonder le point le plus lent à chauffer, sans toucher l’os ; vérifier les autres pièces défavorables.</t>
  </si>
  <si>
    <t>Refroidir dès fin, 63→10 °C en ≤2 h ; stocker 0/+3 °C. Remise 10→63 °C en ≤1 h.</t>
  </si>
  <si>
    <t>Le maintien est chronométré après atteinte à cœur. Vérifier la texture et retirer os / peau dure au service.</t>
  </si>
  <si>
    <t>RATIONAL : matériel et canard entier ; FSA : 70 °C/2 min ; Légifrance : liaison froide. Voir onglet 41.</t>
  </si>
  <si>
    <t>Volaille : cœur ≥70 °C/2 min ; cuisson humide, retirer os et peau dure au service.</t>
  </si>
  <si>
    <t>Braisage : enceinte 120 °C choisie ; arrêt selon sonde et fondant.</t>
  </si>
  <si>
    <t>Pour le différé : refroidir dès la fin. Service chaud : produit ≥63 °C ; pas de maintien prolongé automatique.</t>
  </si>
  <si>
    <t>Ajouter le liquide au signal prévu par le programme du matériel.</t>
  </si>
  <si>
    <t>Poisson : cœur ≥65 °C/10 min au point froid ; cuisson humide et retrait de toutes les arêtes.</t>
  </si>
  <si>
    <t>CUISSON AU FOUR — CRITÈRES CHOISIS POUR CFA / EHPAD</t>
  </si>
  <si>
    <t>Les appoints peu cuits du constructeur sont remplacés par des critères mesurés. Réglages RATIONAL pour le matériel ; maintiens FSA à cœur, sans durée totale inventée.</t>
  </si>
  <si>
    <t>Échine porc — 2 kg</t>
  </si>
  <si>
    <t>75 °C / 30 s</t>
  </si>
  <si>
    <t>Cible choisie / FSA</t>
  </si>
  <si>
    <t>Jarret porc — 1,5 kg</t>
  </si>
  <si>
    <t>Pain de viande — 1 kg</t>
  </si>
  <si>
    <t>70 °C / 2 min</t>
  </si>
  <si>
    <t>Critère EHPAD / FSA</t>
  </si>
  <si>
    <t>Jarret veau — 2,5 kg</t>
  </si>
  <si>
    <t>Épaule veau — 4 kg</t>
  </si>
  <si>
    <t>Carré veau — 3 kg</t>
  </si>
  <si>
    <t>65 °C / 10 min</t>
  </si>
  <si>
    <t>Rôti bœuf cuit — 3 kg</t>
  </si>
  <si>
    <t>Gigot agneau — 2 kg</t>
  </si>
  <si>
    <t>72 °C ; ≥70/2 min</t>
  </si>
  <si>
    <t>75 °C ; ≥70/2 min</t>
  </si>
  <si>
    <t>80 °C ; ≥70/2 min</t>
  </si>
  <si>
    <t>85 °C ; ≥70/2 min</t>
  </si>
  <si>
    <t>RATIONAL / FSA</t>
  </si>
  <si>
    <t>Braisage : programme choisi 120 °C. Cuissons longues INTERBEV : paleron 78 °C/12 h ; joue et jarret bœuf 85 °C/12 h. Ne pas cumuler ces procédés.</t>
  </si>
  <si>
    <t>CHARGES MIXTES / CUISSON DE NUIT — CFA / EHPAD</t>
  </si>
  <si>
    <t>La compatibilité de programme ne suffit pas : contrôler les points froids de chaque produit. Maintiens chronométrés à cœur et refroidissement immédiat pour le différé.</t>
  </si>
  <si>
    <t>Coloration brève</t>
  </si>
  <si>
    <t>78 °C ; ≥70/2 min</t>
  </si>
  <si>
    <t>82 °C ; ≥70/2 min</t>
  </si>
  <si>
    <t>Différé : fin du programme puis refroidissement. Une capacité machine de maintien 24 h ne constitue pas un barème.</t>
  </si>
  <si>
    <t>Sonder les produits les plus lents à chauffer ; vérifier les différents bacs et calibres. Ne pas libérer toute la charge sur la mesure d’une petite pièce.</t>
  </si>
  <si>
    <t>RATIONAL : organisation matérielle ; FSA : maintiens ; Légifrance : liaison froide. Cibles de travail choisies ici ; qualification de la charge réelle.</t>
  </si>
  <si>
    <t>Exemple EHPAD : four 80 °C, sonde au point froid, cœur ≥65 °C/10 min. Temps de montée enregistré.</t>
  </si>
  <si>
    <t>RÉFÉRENCES WEB — CRITÈRES POUR CFA / EHPAD</t>
  </si>
  <si>
    <t>Les températures peu cuites sont remplacées. D = réglage de travail choisi ; E = critère à cœur ou programme culinaire, explicitement distingués. Qualification du matériel : onglets 13 et 29.</t>
  </si>
  <si>
    <t>Bain choisi</t>
  </si>
  <si>
    <t>Critère / programme</t>
  </si>
  <si>
    <t>Source du critère</t>
  </si>
  <si>
    <t>Cœur 65 °C / 10 min</t>
  </si>
  <si>
    <t>FSA §3</t>
  </si>
  <si>
    <t>Programme 2 h ; cœur ≥70/2 min</t>
  </si>
  <si>
    <t>Sammic viande</t>
  </si>
  <si>
    <t>Cœur 70 °C / 2 min</t>
  </si>
  <si>
    <t>Magret cuit</t>
  </si>
  <si>
    <t>bâtonnets ≤10 mm</t>
  </si>
  <si>
    <t>Programme 55 min ; vérifier fondant</t>
  </si>
  <si>
    <t>Sammic légumes</t>
  </si>
  <si>
    <t>Programme 15 min ; cœur ≥70/2 min</t>
  </si>
  <si>
    <t>Cœur ≥70 °C/2 min ; texture contrôlée</t>
  </si>
  <si>
    <t>FSA / choix culinaire</t>
  </si>
  <si>
    <t>Pièces tendres / poissons : 65 °C/10 min ; volailles : 70 °C/2 min au point froid. Chauffe exclue. Les programmes légumes sont culinaires ; cœur ≥70 °C/2 min et contrôle du fondant.</t>
  </si>
  <si>
    <t>Sources exactes, champ d’application et URLs : 41_SOURCES_VALIDATION.</t>
  </si>
  <si>
    <t>PCEA réfrigérées : ≤J+3 sans étude. Réduire si nécessaire.</t>
  </si>
  <si>
    <t>Date fabrication + DLC / étude</t>
  </si>
  <si>
    <t>Cuisson, refroidissement, stockage et remise en température sont quatre étapes distinctes. La sécurité dépend du procédé mesuré, du produit et du public.</t>
  </si>
  <si>
    <t>Source officielle actualisée : https://www.legifrance.gouv.fr/loda/article_lc/LEGIARTI000041864953</t>
  </si>
  <si>
    <t>INTERBEV, FSA, ministère ; sources en onglet 41</t>
  </si>
  <si>
    <t>Repère biochimique</t>
  </si>
  <si>
    <t>Respecter le critère à cœur ; éviter une chauffe excessive après maintien.</t>
  </si>
  <si>
    <t>Repère de dénaturation, jamais un barème de production EHPAD.</t>
  </si>
  <si>
    <t>Pièce tendre : cœur 65 °C/10 min, sans prolongation inutile.</t>
  </si>
  <si>
    <t>3. Consignes précises — cuisson et texture pour personnes âgées</t>
  </si>
  <si>
    <t>Produit / procédé</t>
  </si>
  <si>
    <t>Maintien / programme</t>
  </si>
  <si>
    <t>Après cuisson</t>
  </si>
  <si>
    <t>Pièce tendre / poisson</t>
  </si>
  <si>
    <t>Cœur 65 °C</t>
  </si>
  <si>
    <t>10 min après atteinte</t>
  </si>
  <si>
    <t>Sonde au point froid</t>
  </si>
  <si>
    <t>Refroidir ; trancher / sauce</t>
  </si>
  <si>
    <t>Cœur 70 °C</t>
  </si>
  <si>
    <t>2 min après atteinte</t>
  </si>
  <si>
    <t>Sonde ; sans contact os</t>
  </si>
  <si>
    <t>Refroidir ; retirer os</t>
  </si>
  <si>
    <t>Paleron en cubes 50 g</t>
  </si>
  <si>
    <t>Bain / vapeur 78 °C</t>
  </si>
  <si>
    <t>Programme choisi 12 h</t>
  </si>
  <si>
    <t>≥70 °C/2 min + fondant</t>
  </si>
  <si>
    <t>INTERBEV bœuf p.3</t>
  </si>
  <si>
    <t>Jarret / joue bœuf, 50 g</t>
  </si>
  <si>
    <t>Bain / vapeur 85 °C</t>
  </si>
  <si>
    <t>TENDRETÉ ET CUISSON — SYNTHÈSE CFA / SOURCES CONTRÔLÉES</t>
  </si>
  <si>
    <t>Repères technologiques et essais culinaires. Le guide INTERBEV est une référence historique ; les règles sanitaires ci-dessous sont actualisées au 04/10/2026. Sources : 41_SOURCES_VALIDATION.</t>
  </si>
  <si>
    <t>Une fibre se contracte avec la chaleur ; le procédé à cœur et le contrôle de mastication priment sur un appoint saignant.</t>
  </si>
  <si>
    <t>2. Consignes à cœur — CFA / EHPAD, consommation différée</t>
  </si>
  <si>
    <t>Les chiffres ci-dessous sont des maintiens après atteinte au point froid. La durée de chauffe se mesure ; elle ne se déduit pas de l’appoint ou du seul poids.</t>
  </si>
  <si>
    <t>Cible et maintien</t>
  </si>
  <si>
    <t>Rôle</t>
  </si>
  <si>
    <t>Critère choisi ; limiter la surcuisson.</t>
  </si>
  <si>
    <t>Critère au point le plus froid.</t>
  </si>
  <si>
    <t>Plat haché / terrine</t>
  </si>
  <si>
    <t>Cuire le centre, pas seulement la surface.</t>
  </si>
  <si>
    <t>Flan / appareil pris</t>
  </si>
  <si>
    <t>80 °C / 2 min</t>
  </si>
  <si>
    <t>Cible de travail pour prise ; ovoproduit pasteurisé.</t>
  </si>
  <si>
    <t>Pour le différé : refroidissement immédiat, stockage 0/+3 °C et remise contrôlée. Aucun repos forfaitaire à température ambiante.</t>
  </si>
  <si>
    <t>La basse température peut améliorer la tendreté ; le rendement et la jutosité dépendent du muscle et du procédé.</t>
  </si>
  <si>
    <t>Enceinte selon la fiche : température exacte choisie ; toujours distincte de la cible à cœur.</t>
  </si>
  <si>
    <t>Rendement : mesurer les pertes de votre production ; aucun pourcentage universel.</t>
  </si>
  <si>
    <t>La régularité et la facilité de mastication sont vérifiées après remise, pas promises à partir d’une température seule.</t>
  </si>
  <si>
    <t>Préparer sous chaîne du froid ; éviter une attente à température ambiante. Mesurer la température initiale avant cuisson.</t>
  </si>
  <si>
    <t>Saisir pour la coloration ; une croûte ne rend pas le produit étanche et ne valide pas la cuisson à cœur.</t>
  </si>
  <si>
    <t>La cuisson lente agit sur le tissu conjonctif. La contraction des protéines et la perte de jus restent dépendantes de la température et de la durée.</t>
  </si>
  <si>
    <t>7. Programmes précis — bain et four sans sac distingués</t>
  </si>
  <si>
    <t>Maintien sanitaire mesuré et durée culinaire ont des rôles différents. Programme unique choisi ; vérifier produit, calibre, charge et texture.</t>
  </si>
  <si>
    <t>Atteindre 65 °C à cœur et maintenir 10 min ; refroidir immédiatement pour le différé.</t>
  </si>
  <si>
    <t>Maintien à cœur</t>
  </si>
  <si>
    <t>80 °C choisi</t>
  </si>
  <si>
    <t>65 °C à cœur</t>
  </si>
  <si>
    <t>Programmes culinaires INTERBEV, bœuf p.3 et veau p.15–16 ; références exactes en onglet 41.</t>
  </si>
  <si>
    <t>Collagène : programme long choisi et contrôle du fondant. Les chiffres de programme concernent le bain ou le four vapeur en GN couvert indiqué.</t>
  </si>
  <si>
    <t>Programme choisi</t>
  </si>
  <si>
    <t>Paleron / macreuse, cubes 50 g</t>
  </si>
  <si>
    <t>78 °C vapeur / bain</t>
  </si>
  <si>
    <t>≥70 °C / 2 min</t>
  </si>
  <si>
    <t>Joue bœuf, cubes 50 g</t>
  </si>
  <si>
    <t>85 °C vapeur / bain</t>
  </si>
  <si>
    <t>Sauté veau, cubes 50 g</t>
  </si>
  <si>
    <t>75 °C vapeur / bain</t>
  </si>
  <si>
    <t>Peser avant/après cuisson pour mesurer le rendement ; ne pas appliquer un taux fixe.</t>
  </si>
  <si>
    <t>L’homogénéité doit être vérifiée par mesure au point froid et selon la charge.</t>
  </si>
  <si>
    <t>Contrôler la tendreté et la jutosité après un procédé sanitaire conforme.</t>
  </si>
  <si>
    <t>L’analyse des dangers traite la matière première, le profil de cuisson, le refroidissement et le stockage. Les limites dépendent du produit et des convives.</t>
  </si>
  <si>
    <t>9. Distinguer cuisson, refroidissement et remise en température</t>
  </si>
  <si>
    <t>L’arrêté du 21/12/2009 fixe notamment les délais de refroidissement et de remise en température. Il n’impose pas une cuisson générale 10→63 °C en 2 h.</t>
  </si>
  <si>
    <t>Montée : enregistrer la courbe au point froid. La durée acceptable doit être définie et validée pour le procédé.</t>
  </si>
  <si>
    <t>63 °C est un seuil de service/maintien chaud, pas un barème universel de cuisson. Définir un couple à cœur et son objectif sanitaire.</t>
  </si>
  <si>
    <t>10. Couples à cœur FSA — critères choisis pour le parcours</t>
  </si>
  <si>
    <t>Mesurer au point froid puis chronométrer. La chauffe préalable s’ajoute ; le couple ne détruit pas les spores et ne fixe pas la DLC.</t>
  </si>
  <si>
    <t>Portée du repère</t>
  </si>
  <si>
    <t>10 min</t>
  </si>
  <si>
    <t>70 °C</t>
  </si>
  <si>
    <t>2 min</t>
  </si>
  <si>
    <t>Volaille / viande hachée</t>
  </si>
  <si>
    <t>30 s</t>
  </si>
  <si>
    <t>Autre couple publié, après atteinte</t>
  </si>
  <si>
    <t>6 s</t>
  </si>
  <si>
    <t>Pasteurisation : réduction des formes végétatives ; absence de garantie de destruction des spores. Refroidissement, froid et DLC restent indispensables.</t>
  </si>
  <si>
    <t>Refroidissement : au plus 2 h entre +63 et +10 °C à cœur, sauf analyse des dangers validée. Utiliser un dispositif dont l’efficacité est démontrée.</t>
  </si>
  <si>
    <t>Régler le vide selon produit, machine et sachet. Vérifier soudure et air résiduel ; aucun seuil universel de 99 % ne valide la sécurité.</t>
  </si>
  <si>
    <t>Heure d’atteinte de la cible à cœur + durée de maintien</t>
  </si>
  <si>
    <t>Remise : 10→63 °C en ≤1 h ; maintien chaud ≥63 °C. Consommer le jour de la première remise.</t>
  </si>
  <si>
    <t>70 °C / 2 min ne détruit pas les spores. Maîtriser froid, DLC et procédé spécifique si durée prolongée.</t>
  </si>
  <si>
    <t>Couple thermique validé + prévention de recontamination + froid et DLC</t>
  </si>
  <si>
    <t>Définir le germe ciblé, la réduction recherchée, le modèle thermique et ses paramètres. Valider sur produit et équipement ; pas de seuil unique valable pour toutes les recettes.</t>
  </si>
  <si>
    <t>VP : somme des effets de la courbe, selon Tref et z définis.</t>
  </si>
  <si>
    <t>z dépend du germe et du produit ; aucune valeur universelle.</t>
  </si>
  <si>
    <t>Parcours EHPAD : ne pas utiliser le couple historique 60 °C/45 min. Critères retenus ci-dessus : cœur au moins 65 °C.</t>
  </si>
  <si>
    <t>Repère FSA : 65 °C à cœur pendant 10 min après la montée.</t>
  </si>
  <si>
    <t>Repère FSA : 70 °C à cœur pendant 2 min après la montée.</t>
  </si>
  <si>
    <t>Cette fiche documente le lot ; elle ne prouve pas, à elle seule, la validation du procédé.</t>
  </si>
  <si>
    <t>Conditionnement : sachet / GN couvert — réglage vide à renseigner et vérifier.</t>
  </si>
  <si>
    <t>Limite réglementaire / cible PMS</t>
  </si>
  <si>
    <t>Isoler et évaluer ; pas de transformation improvisée.</t>
  </si>
  <si>
    <t>Montée à la cible</t>
  </si>
  <si>
    <t>Courbe conforme au procédé validé</t>
  </si>
  <si>
    <t>Bloquer ; décision du responsable selon PMS.</t>
  </si>
  <si>
    <t>Repère FSA : ≥70 °C / 2 min</t>
  </si>
  <si>
    <t>Tracer le maintien ; bloquer si profil non conforme.</t>
  </si>
  <si>
    <t>Bloquer ; rejeter sans justification de sécurité.</t>
  </si>
  <si>
    <t>Isoler ; évaluer. Le goût ou l’odeur ne valident pas la sécurité.</t>
  </si>
  <si>
    <t>DLC du lot : ______. PCEA réfrigérées : J+3 au plus sans étude de durée de vie, même sous vide. Toute prolongation doit être justifiée pour le produit.</t>
  </si>
  <si>
    <t>Atelier jarret : les programmes bœuf et veau sont différents. Utiliser la préparation et la référence associées ; ne pas les confondre.</t>
  </si>
  <si>
    <t>Collagène : cuisson humide prolongée et contrôle de fondant. Pour cet atelier bœuf : enceinte 85 °C, programme 12 h, cubes de 50 g.</t>
  </si>
  <si>
    <t>Bœuf : jarret désossé, cubes de 50 g. Veau osso-buco : recette INTERBEV spécifique 75 °C/12 h ; pas de pièce entière transposée.</t>
  </si>
  <si>
    <t>Conditionnement : [ ] Sous-vide (réglage : ______) [ ] GN couvert</t>
  </si>
  <si>
    <t>Isoler ; décision PMS selon température, durée et type de produit.</t>
  </si>
  <si>
    <t>Courbe au point froid</t>
  </si>
  <si>
    <t>Selon procédé validé</t>
  </si>
  <si>
    <t>Bloquer si profil non conforme ; alerter le responsable.</t>
  </si>
  <si>
    <t>Programme 12 h ; ≥70 °C/2 min</t>
  </si>
  <si>
    <t>Tracer maintien et durée totale ; bloquer si profil non conforme.</t>
  </si>
  <si>
    <t>Jarret bœuf désossé, cubes de 50 g : vapeur 85 °C, GN couvert, programme 12 h. Référence INTERBEV bœuf p.3.</t>
  </si>
  <si>
    <t>Repère sanitaire FSA : ≥70 °C au point froid pendant 2 min après la montée.</t>
  </si>
  <si>
    <t>Durée choisie : 12 h, dans la plage publiée INTERBEV. Vérifier le point froid et le fondant ; qualifier la charge réelle avant répétition.</t>
  </si>
  <si>
    <t>Le programme vise une viande fondante ; vérifier après remise. Si la texture est inadaptée, bloquer l’essai et corriger la fiche locale avant production.</t>
  </si>
  <si>
    <t>Sonder le point le plus lent à chauffer, sans contact avec l’os.</t>
  </si>
  <si>
    <t>En sac, utiliser une sonde et un dispositif d’étanchéité adaptés ; identifier le sac témoin et son devenir.</t>
  </si>
  <si>
    <t>Liaison froide : refroidissement et stockage 0/+3 °C. Remise 10→63 °C en ≤1 h puis consommation le jour même.</t>
  </si>
  <si>
    <t>Sous-vide : DLC établie pour le produit. Sans étude de durée de vie, ne pas dépasser J+3 en PCEA réfrigérée.</t>
  </si>
  <si>
    <t>GN / barquette : même règle de durée de vie ; une durée plus courte peut être nécessaire.</t>
  </si>
  <si>
    <t>Cadre CFA : technologie et hygiène. INTERBEV = source technique ; les obligations réglementaires proviennent des textes français et européens.</t>
  </si>
  <si>
    <t>Consignes précises : pièces tendres / poisson 65 °C/10 min ; volaille 70 °C/2 min ; programmes longs INTERBEV.</t>
  </si>
  <si>
    <t>Maîtriser le profil thermique complet ; distinguer montée, maintien et refroidissement.</t>
  </si>
  <si>
    <t>Jarret : réglage d’essai et repère FSA à cœur ; durée de texture mesurée, procédé à valider.</t>
  </si>
  <si>
    <t>1. Repères sanitaires — règles françaises et références techniques</t>
  </si>
  <si>
    <t>Risque de croissance pendant attente, montée lente, refroidissement et stockage. Le seuil de 63 °C ne suffit pas à valider une cuisson.</t>
  </si>
  <si>
    <t>Montée en température :</t>
  </si>
  <si>
    <t>Durée maximale définie par le procédé validé. La limite réglementaire de 2 h concerne le refroidissement.</t>
  </si>
  <si>
    <t>Maintien sanitaire :</t>
  </si>
  <si>
    <t>Critère retenu : cœur ≥70 °C pendant 2 min au point froid. Il s’ajoute au contrôle du programme long et du fondant.</t>
  </si>
  <si>
    <t>Au plus 2 h entre +63 et +10 °C à cœur, sauf analyse des dangers validée. Tracer la courbe.</t>
  </si>
  <si>
    <t>2. Fiche atelier : jarret bœuf désossé, cubes de 50 g, cuisson humide</t>
  </si>
  <si>
    <t>Four vapeur 85 °C, GN couvert ; jarret désossé en cubes de 50 g. Même programme en sac dans un bain circulant à 85 °C.</t>
  </si>
  <si>
    <t>Sonder le point le plus lent à chauffer, sans contact avec l’os. Contrôler l’étanchéité si cuisson en sac.</t>
  </si>
  <si>
    <t>Cuisson / texture :</t>
  </si>
  <si>
    <t>Programme choisi : 12 h. Référence INTERBEV bœuf p.3. Vérifier cœur ≥70 °C/2 min et fondant à la fourchette ; pas de pièce entière avec os par extrapolation.</t>
  </si>
  <si>
    <t>Remise : 10→63 °C en ≤1 h ; maintien chaud ≥63 °C ; contrôler la facilité de mastication après remise.</t>
  </si>
  <si>
    <t>≤4 °C : cible interne ; vérifier limite produit</t>
  </si>
  <si>
    <t>Isoler le lot ; évaluer selon PMS, sans transformation improvisée</t>
  </si>
  <si>
    <t>Courbe de montée au point froid</t>
  </si>
  <si>
    <t>Profil conforme au procédé validé</t>
  </si>
  <si>
    <t>Bloquer si profil non conforme ; alerter le responsable</t>
  </si>
  <si>
    <t>Tracer le maintien ; prolonger pour texture si procédé conforme</t>
  </si>
  <si>
    <t>≤2 h, sauf analyse validée</t>
  </si>
  <si>
    <t>Bloquer ; décision PMS. Rejeter sans justification de sécurité</t>
  </si>
  <si>
    <t>Lot cuit : __________ | DLC : __________ | J+3 au plus sans étude de durée de vie, y compris sous vide. Aucune DLC J+21 automatique. Visa : __________ | Date : ___ / ___ / 2026</t>
  </si>
  <si>
    <t>Joël Leboucher — 04/10/2026. Programme choisi dans INTERBEV bœuf p.3 ; FSA et Légifrance. Qualification du matériel et de la charge réelle : onglet 29.</t>
  </si>
  <si>
    <t>Refroidissement 63→10 °C en ≤2 h</t>
  </si>
  <si>
    <t>Pièce tendre : cœur 65 °C / 10 min</t>
  </si>
  <si>
    <t>Barème, charge et point froid à valider. Les sources corrigées figurent en 41_SOURCES_VALIDATION.</t>
  </si>
  <si>
    <t>Personnes âgées : produits cuits à cœur selon la fiche ; le procédé complet permet le différé.</t>
  </si>
  <si>
    <t>01 → 09 puis 30_FICHES_PRO</t>
  </si>
  <si>
    <t>15_CFA puis 22 / 23 / 40 avec le formateur</t>
  </si>
  <si>
    <t>41_SOURCES_VALIDATION — URLs, portée et choix retenus</t>
  </si>
  <si>
    <t>Point froid : cible + maintien de la fiche ; programme culinaire distinct</t>
  </si>
  <si>
    <t>Différé prévu : refroidir immédiatement dès fin de cuisson</t>
  </si>
  <si>
    <t>Refroidir 63→10 °C en ≤2 h ; mesurer au point froid et tracer</t>
  </si>
  <si>
    <t>Remise 10→63 °C en ≤1 h ; ouvrir en zone propre ; finir</t>
  </si>
  <si>
    <t>Qualification locale : mesurer plusieurs pièces aux points froids, répartir les capteurs dans la charge et répéter les essais. Documenter montée, maintien, refroidissement et texture dans le PMS ; aucune validation ANSES revendiquée.</t>
  </si>
  <si>
    <t>SOUS-VIDE — CRITÈRES À CŒUR POUR CFA / EHPAD</t>
  </si>
  <si>
    <t>Les cellules indiquent le maintien après atteinte à cœur, pas la durée totale du bain. La montée est mesurée au point froid. Réglage choisi : bain 68 °C pour cœur 65 °C ; bain 75 °C pour cœur 70 °C.</t>
  </si>
  <si>
    <t>VIANDE — MAINTIENS FSA À CŒUR ; CHAUFFE EXCLUE</t>
  </si>
  <si>
    <t>Épaisseur relevée</t>
  </si>
  <si>
    <t>Cœur 75 °C</t>
  </si>
  <si>
    <t>Montée à mesurer</t>
  </si>
  <si>
    <t>Après atteinte à cœur</t>
  </si>
  <si>
    <t>VOLAILLE — MAINTIENS FSA À CŒUR ; CHAUFFE EXCLUE</t>
  </si>
  <si>
    <t>POISSON — MAINTIENS FSA À CŒUR ; CHAUFFE EXCLUE</t>
  </si>
  <si>
    <t>Pas une durée de bain</t>
  </si>
  <si>
    <t>Sources et conditions : onglet 41 ; qualification du calibre et de la charge avant production répétée.</t>
  </si>
  <si>
    <t>PROGRAMMES CULINAIRES CHOISIS — DURÉE DISTINCTE DU MAINTIEN À CŒUR</t>
  </si>
  <si>
    <t>Source / contrôle</t>
  </si>
  <si>
    <t>≤40 mm</t>
  </si>
  <si>
    <t>68 °C choisi</t>
  </si>
  <si>
    <t>cuit / tranches fines</t>
  </si>
  <si>
    <t>FSA §3 ; sonde</t>
  </si>
  <si>
    <t>cubes de 50 g</t>
  </si>
  <si>
    <t>Programme 12 h ; ≥70/2 min</t>
  </si>
  <si>
    <t>fondant</t>
  </si>
  <si>
    <t>75 °C choisi</t>
  </si>
  <si>
    <t>cuit / s’effeuille</t>
  </si>
  <si>
    <t>liaison froide</t>
  </si>
  <si>
    <t>Programme 55 min ; ≥70/2 min</t>
  </si>
  <si>
    <t>Sammic ; vérifier fondant</t>
  </si>
  <si>
    <t>Programme 50 min ; ≥70/2 min</t>
  </si>
  <si>
    <t>FOUR SANS SAC — CONSIGNES PRÉCISES CFA / EHPAD</t>
  </si>
  <si>
    <t>Enceinte = réglage de travail choisi ; E = cible mesurée à cœur. F = maintien après atteinte, ou programme INTERBEV en vapeur. La montée est relevée ; aucun temps du bain transposé.</t>
  </si>
  <si>
    <t>Cœur / maintien</t>
  </si>
  <si>
    <t>Durée : nature précisée</t>
  </si>
  <si>
    <t>Rôti bœuf cuit</t>
  </si>
  <si>
    <t>GN couvert</t>
  </si>
  <si>
    <t>10 min à cœur</t>
  </si>
  <si>
    <t>1 couche, espaces libres</t>
  </si>
  <si>
    <t>Trancher fin, sauce</t>
  </si>
  <si>
    <t>FSA ; montée mesurée</t>
  </si>
  <si>
    <t>Paleron, cubes 50 g</t>
  </si>
  <si>
    <t>100 % vapeur</t>
  </si>
  <si>
    <t>Programme 12 h</t>
  </si>
  <si>
    <t>GN couvert ; ≤10 cm hauteur</t>
  </si>
  <si>
    <t>Fondant ; avec jus</t>
  </si>
  <si>
    <t>Porc rôti, médaillons</t>
  </si>
  <si>
    <t>≤40 mm ; 1 couche</t>
  </si>
  <si>
    <t>Joue / jarret bœuf, 50 g</t>
  </si>
  <si>
    <t>Désossé, fondant</t>
  </si>
  <si>
    <t>2 min à cœur</t>
  </si>
  <si>
    <t>≤35 mm ; 1 couche</t>
  </si>
  <si>
    <t>Sauce ; sans peau dure</t>
  </si>
  <si>
    <t>Saumon cuit</t>
  </si>
  <si>
    <t>≤30 mm ; 1 couche</t>
  </si>
  <si>
    <t>Retirer arêtes, sauce</t>
  </si>
  <si>
    <t>Poisson blanc cuit</t>
  </si>
  <si>
    <t>S’effeuille, sauce</t>
  </si>
  <si>
    <t>Carotte, bâtonnets 10 mm</t>
  </si>
  <si>
    <t>100 °C</t>
  </si>
  <si>
    <t>Sonde + fondant</t>
  </si>
  <si>
    <t>1 couche, GN perforé</t>
  </si>
  <si>
    <t>Fondant à la fourchette</t>
  </si>
  <si>
    <t>Durée totale à relever</t>
  </si>
  <si>
    <t>Pomme de terre, cubes 20 mm</t>
  </si>
  <si>
    <t>Écraser avec matière grasse</t>
  </si>
  <si>
    <t>Flan, ovoproduit pasteurisé</t>
  </si>
  <si>
    <t>2 min à cœur + prise</t>
  </si>
  <si>
    <t>Ramequins 125 ml espacés</t>
  </si>
  <si>
    <t>Appareil pris, refroidir</t>
  </si>
  <si>
    <t>Cible de travail ; sonde</t>
  </si>
  <si>
    <t>Fruits, dés 10 mm</t>
  </si>
  <si>
    <t>GN couvert, 1 couche</t>
  </si>
  <si>
    <t>Sans peau / pépins, fondant</t>
  </si>
  <si>
    <t>Dès fin de cuisson</t>
  </si>
  <si>
    <t>Refroidir : 63→10 °C en ≤2 h ; mesurer la durée et le cœur.</t>
  </si>
  <si>
    <t>Pièce tendre / poisson : cœur ≥65 °C/10 min. Volaille : ≥70 °C/2 min. Cuisson longue : programme identifié + mesure.</t>
  </si>
  <si>
    <t>Remise 10→63 °C en ≤1 h ; point froid mesuré, maintien chaud ≥63 °C ; servir le jour même.</t>
  </si>
  <si>
    <t>Bloquer ; évaluer selon PMS, sans retraitement improvisé</t>
  </si>
  <si>
    <t>FICHES DE PRODUCTION — CFA / EHPAD, LIAISON FROIDE</t>
  </si>
  <si>
    <t>Critères au point froid et programmes culinaires distingués. Renseigner la qualification produit / calibre / charge avant la production répétée.</t>
  </si>
  <si>
    <t>Cœur ≥65 °C pendant 10 min, après atteinte</t>
  </si>
  <si>
    <t>Sonde au point froid ; tracer montée puis maintien</t>
  </si>
  <si>
    <t>Tranchage fin, sauce ; éviter une croûte dure</t>
  </si>
  <si>
    <t>Cœur ≥70 °C pendant 2 min, après atteinte</t>
  </si>
  <si>
    <t>Épaisseur, départ, charge, montée mesurée puis maintien</t>
  </si>
  <si>
    <t>Sauce ; retirer peau dure et os</t>
  </si>
  <si>
    <t>Joue parée, cubes de 50 g</t>
  </si>
  <si>
    <t>Programme culinaire</t>
  </si>
  <si>
    <t>12 h ; contrôle cœur ≥70 °C/2 min et fondant</t>
  </si>
  <si>
    <t>Cœur au point froid + texture après remise + sac</t>
  </si>
  <si>
    <t>INTERBEV bœuf p.3 : programme choisi ; refroidir dès fin</t>
  </si>
  <si>
    <t>Pièce tendre, calibre maximal qualifié</t>
  </si>
  <si>
    <t>Critère à cœur</t>
  </si>
  <si>
    <t>Cœur ≥65 °C / 10 min, après atteinte</t>
  </si>
  <si>
    <t>Tranchage fin, sauce ; coloration douce si besoin</t>
  </si>
  <si>
    <t>Four sans sac : relever la montée réelle, sonde au point froid</t>
  </si>
  <si>
    <t>Portions sans arêtes, épaisseur ≤30 mm</t>
  </si>
  <si>
    <t>80 °C choisi, GN couvert</t>
  </si>
  <si>
    <t>Liaison froide puis service en EHPAD selon procédé qualifié</t>
  </si>
  <si>
    <t>Chaîne du froid ; le maintien ne détruit pas l’histamine</t>
  </si>
  <si>
    <t>Poisson cuit ; vérifier qu’il s’effeuille après remise</t>
  </si>
  <si>
    <t>Ovoproduit entier pasteurisé, lait pasteurisé</t>
  </si>
  <si>
    <t>90 °C vapeur, réglage de travail</t>
  </si>
  <si>
    <t>Centre ≥80 °C / 2 min et appareil pris</t>
  </si>
  <si>
    <t>Ovoproduit pasteurisé ; qualifier cuisson et refroidissement</t>
  </si>
  <si>
    <t>Bain : recette Sammic 85 °C/1 h ; four : arrêt à cœur, sans transférer la durée</t>
  </si>
  <si>
    <t>Refroidissement ≤2 h ; froid 0/+3 ; remise ≤1 h ; J+3 au plus sans étude</t>
  </si>
  <si>
    <t>Annexe IV en vigueur — restauration collective</t>
  </si>
  <si>
    <t>E3 ; L3:M4</t>
  </si>
  <si>
    <t>E3 : nom de recette. L3 : famille/identité. N3 calcule l’initiale du nom. E5 assemble un résumé de la fiche.</t>
  </si>
  <si>
    <t>B11:D35 ; J7</t>
  </si>
  <si>
    <t>B = produit ou matériel ; C = quantité de base ; D = unité. La première ligne B11/C11/D11 sert de référence au mode poids.</t>
  </si>
  <si>
    <t>E7</t>
  </si>
  <si>
    <t>Saisir le poids souhaité du produit principal dans la même unité que D11. Laisser L7 vraiment vide.</t>
  </si>
  <si>
    <t>L7</t>
  </si>
  <si>
    <t>Saisir le nombre de portions demandé. J7 doit correspondre à toutes les quantités de base. Laisser E7 vraiment vide.</t>
  </si>
  <si>
    <t>H7 ou N7</t>
  </si>
  <si>
    <t>E11:F35</t>
  </si>
  <si>
    <t>C11=1 ; E7=2</t>
  </si>
  <si>
    <t>Avec D11=Kg et L7 vide, H7=2. Le produit principal passe de 1 à 2 kg et les oignons de 20 à 40 g.</t>
  </si>
  <si>
    <t>J7=10 ; L7=30</t>
  </si>
  <si>
    <t>Avec E7 vide, N7=3. Le produit principal passe de 1 à 3 kg et les oignons de 20 à 60 g.</t>
  </si>
  <si>
    <t>B11:B35</t>
  </si>
  <si>
    <t>Ajouter * au produit dont l’allergène est confirmé. Ajouter ? si sa composition doit être vérifiée. C9 résume les lignes marquées.</t>
  </si>
  <si>
    <t>G11:H35</t>
  </si>
  <si>
    <t>I12:I30 / J12:J30</t>
  </si>
  <si>
    <t>G:H ; I11:J11</t>
  </si>
  <si>
    <t>La zone I11:J11 est un intitulé fusionné. Décrire la préparation et la finition dans G:H, avec les détails utiles à l’opérateur.</t>
  </si>
  <si>
    <t>K11:K24 / L11:L24</t>
  </si>
  <si>
    <t>M11:M24 / N11:N24</t>
  </si>
  <si>
    <t>B38:N43</t>
  </si>
  <si>
    <t>P11:S18 ; U5:AB28</t>
  </si>
  <si>
    <t>H7 ; N7 ; E/F</t>
  </si>
  <si>
    <t>G51:H147</t>
  </si>
  <si>
    <t>G53:G58</t>
  </si>
  <si>
    <t>Effectif G53 × pièces/personne G56 = H52. Capacité G57 &gt;0. G58 indique les contenants pleins et le complément.</t>
  </si>
  <si>
    <t>G62:G66</t>
  </si>
  <si>
    <t>Effectif G62 × poids/portion G64 en g ÷1000 = H61 en kg. G65 est la charge en kg par contenant. Résultat en G66.</t>
  </si>
  <si>
    <t>G88:G98</t>
  </si>
  <si>
    <t>Saisir de 0 à 3 par critère. G96 rapporte aux seuls critères numériques saisis. G97 rapporte au maximum total calculé en G98.</t>
  </si>
  <si>
    <t>G102:G129</t>
  </si>
  <si>
    <t>G131:G147</t>
  </si>
  <si>
    <t>Hausse = différence/achat. Perte = (brut-net)/brut. Les champs G137 et G145 attendent 50 pour 50 %, contrairement aux pourcentages Excel.</t>
  </si>
  <si>
    <t>J16</t>
  </si>
  <si>
    <t>J29 ; N17</t>
  </si>
  <si>
    <t>G:H ; J29</t>
  </si>
  <si>
    <t>E3 ; L3 ; G:H</t>
  </si>
  <si>
    <t>E3 ; L3</t>
  </si>
  <si>
    <t>Remplacer le nom générique et préciser la famille. Lire le produit principal B11 : il doit correspondre à la recette annoncée.</t>
  </si>
  <si>
    <t>B11 ; C11 ; D11</t>
  </si>
  <si>
    <t>E7 OU L7</t>
  </si>
  <si>
    <t>Poids : remplir E7, effacer L7. Portions : remplir L7, effacer E7. Utiliser des valeurs positives ; Suppr pour la cellule inutilisée.</t>
  </si>
  <si>
    <t>E7=2 ; L7 vide</t>
  </si>
  <si>
    <t>Base inchangée : C11=1 kg, oignons=20 g, ail=2 g. Attendus : coefficient 2, agneau 2 kg, oignons 40 g, ail 4 g.</t>
  </si>
  <si>
    <t>E7 vide ; J7=10</t>
  </si>
  <si>
    <t>Saisir L7=30. Attendus : coefficient 3, agneau 3 kg, oignons 60 g et ail 6 g. Expliquer pourquoi tous les ingrédients augmentent.</t>
  </si>
  <si>
    <t>E7=2 ; L7=30</t>
  </si>
  <si>
    <t>Observer I8 et les résultats vides. Effacer une cible, puis vérifier le retour des calculs. Restaurer les données du TP après exercice.</t>
  </si>
  <si>
    <t>B11:B35 ; étiquettes</t>
  </si>
  <si>
    <t>J12 / progression</t>
  </si>
  <si>
    <t>J13:J23</t>
  </si>
  <si>
    <t>J24:J30</t>
  </si>
  <si>
    <t>L11:L20</t>
  </si>
  <si>
    <t>L21:L24</t>
  </si>
  <si>
    <t>N11 ; N18</t>
  </si>
  <si>
    <t>Saisir date et lot matière en N11, opérateur en N18. Les anciens relevés fictifs ont été retirés. Vider les relevés avant réutilisation.</t>
  </si>
  <si>
    <t>N12:N19</t>
  </si>
  <si>
    <t>N16 ; N17 ; M39</t>
  </si>
  <si>
    <t>J30 / progression</t>
  </si>
  <si>
    <t>N20:N23</t>
  </si>
  <si>
    <t>N24 ; M40</t>
  </si>
  <si>
    <t>Inscrire une date réelle en N24 selon la procédure validée. M40 la reprend automatiquement. Noter les détails de service dans la progression.</t>
  </si>
  <si>
    <t>G51:H66 si utile</t>
  </si>
  <si>
    <t>Ressaisir les effectifs des outils annexes : ils ne suivent pas L7. Choisir la capacité réellement utilisable et vérifier le complément.</t>
  </si>
  <si>
    <t>B41:N41 ; G88:H98</t>
  </si>
  <si>
    <t>Lire I8 pour les cibles et bases. Lire E/F pour quantité ou unité manquante. Revoir le tableau des unités et la recette si un message persiste.</t>
  </si>
  <si>
    <t>B3:N45</t>
  </si>
  <si>
    <t>Sélectionner B3:N45, puis Fichier &gt; Imprimer &gt; Imprimer la sélection. Vérifier l’aperçu et le nombre de pages avant impression.</t>
  </si>
  <si>
    <t>AD77:AF117</t>
  </si>
  <si>
    <t>B3:N45 / G51:H147</t>
  </si>
  <si>
    <t>C11 ; E7 ; H7</t>
  </si>
  <si>
    <t>H7 = E7/C11. Le poids visé concerne le produit principal B11, dans l’unité D11, et non le poids total fini du plat.</t>
  </si>
  <si>
    <t>J7 ; L7 ; N7</t>
  </si>
  <si>
    <t>N7 = L7/J7. J7 est le nombre de portions de la recette d’origine. L7 est le nombre de portions à produire.</t>
  </si>
  <si>
    <t>E7 ; L7 ; I8 ; E5</t>
  </si>
  <si>
    <t>I8 fournit l’alerte commune : cible absente, double cible, cible invalide ou base invalide. E5 reprend cette alerte ; les quantités restent vides.</t>
  </si>
  <si>
    <t>E5 ; I8 ; E/F</t>
  </si>
  <si>
    <t>Les calculs et le résumé utilisent le même contrôle I8. Poids et portions ne peuvent plus être annoncés comme valides avec une cible incorrecte.</t>
  </si>
  <si>
    <t>C ; E7 ; J7 ; L7</t>
  </si>
  <si>
    <t>E11:E35</t>
  </si>
  <si>
    <t>F11:F35</t>
  </si>
  <si>
    <t>D11:D35 ; E/F</t>
  </si>
  <si>
    <t>B17:B20 ; B26:B27</t>
  </si>
  <si>
    <t>B31:F35</t>
  </si>
  <si>
    <t>B11:B35 ; C9</t>
  </si>
  <si>
    <t>L14/L15 ; S13/S14</t>
  </si>
  <si>
    <t>Type support : Bac plein/Bac perforé/Grille. Protection : Sans/Couvercle/Autre. La profondeur en L13 redevient une saisie numérique en mm.</t>
  </si>
  <si>
    <t>L11 ; L14 ; L15</t>
  </si>
  <si>
    <t>J12:J30 ; L21:L24</t>
  </si>
  <si>
    <t>N11:N24</t>
  </si>
  <si>
    <t>L38 ; M39 ; H126</t>
  </si>
  <si>
    <t>N12 ; N19:N21 ; N24</t>
  </si>
  <si>
    <t>Les relevés horaires affichent date + heure. N24 reçoit une date réelle. M40 reprend N24 automatiquement pour éviter deux DLC divergentes.</t>
  </si>
  <si>
    <t>G52:G66</t>
  </si>
  <si>
    <t>G85</t>
  </si>
  <si>
    <t>G88:G98 ; G131:G147</t>
  </si>
  <si>
    <t>Formules partagées développées. LET remplacée en G66. Pas de , de formule matricielle ni de macro. Fusions de présentation d’origine conservées.</t>
  </si>
  <si>
    <t>Les formules sont protégées ; les saisies restent modifiables. Impression limitée à B3:N45. Révision &gt; Ôter la protection si une formule doit être adaptée.</t>
  </si>
  <si>
    <t>Lien E44 vérifié</t>
  </si>
  <si>
    <t>Référence E45</t>
  </si>
  <si>
    <t>10. La montée de 60 min ci-dessous est une mesure fictive d’exercice. En production, relever la montée réelle au point froid.</t>
  </si>
  <si>
    <t>Variante four sans sac : 80 °C choisi, pilotage à cœur ≥65 °C/10 min. Le temps total est relevé ; aucune transposition du bain.</t>
  </si>
  <si>
    <t>Bain 68 °C et four 80 °C : réglages de travail choisis pour cœur ≥65 °C/10 min. Contrôle au point froid et qualification de la charge.</t>
  </si>
  <si>
    <t>Simulation : départ 10:00 ; cœur 65 °C à 11:00 ; maintien 10 min. Pour une production réelle, remplacer toutes les mesures fictives et qualifier la texture après remise.</t>
  </si>
  <si>
    <t>LIAISON FROIDE — Cuisson mesurée puis refroidissement immédiat : 63→10 °C en ≤2 h ; enceinte 0/+3 °C. DLC justifiée, J+3 au plus sans étude.</t>
  </si>
  <si>
    <t>REMISE — 10→63 °C en ≤1 h ; maintien chaud ≥63 °C ; servir le jour même. Contrôler la texture après remise.</t>
  </si>
  <si>
    <t>Sac compatible 75 °C / 12 h, selon fiche fabricant</t>
  </si>
  <si>
    <t>≤3 °C</t>
  </si>
  <si>
    <t>75 °C à cœur / 30 s</t>
  </si>
  <si>
    <t>Relever la montée réelle au point froid</t>
  </si>
  <si>
    <t>Programme bain : 12 h</t>
  </si>
  <si>
    <t>Critère contrôlé : cœur ≥70 °C / 2 min</t>
  </si>
  <si>
    <t>Four 90 °C choisi ; arrêt à cœur 75 °C / 30 s</t>
  </si>
  <si>
    <t>Relever cœur ≥75 °C et maintien 30 s</t>
  </si>
  <si>
    <t>63→10 °C en ≤2 h</t>
  </si>
  <si>
    <t>J+3 au plus sans étude ; PMS peut fixer moins</t>
  </si>
  <si>
    <t>Sonde : 10→63 °C en ≤1 h</t>
  </si>
  <si>
    <t>Cœur ≥63 °C au service</t>
  </si>
  <si>
    <t>Réglage de remise distinct de la cuisson ; mesurer le cœur et éviter la surcuisson.</t>
  </si>
  <si>
    <t>LIAISON FROIDE — Cuisson mesurée puis refroidissement immédiat : 63→10 °C en ≤2 h ; enceinte 0/+3 °C. La DLC est établie, jamais déduite du vide.</t>
  </si>
  <si>
    <t>REMISE — 10→63 °C en ≤1 h ; maintien chaud ≥63 °C ; consommation le jour de la première remise. Vérifier ensuite tendreté, os et peau.</t>
  </si>
  <si>
    <t>GUIDE CFA / EHPAD — CUISSON DOUCE ET CONSOMMATION DIFFÉRÉE — 64 FICHES</t>
  </si>
  <si>
    <t>CFA / EHPAD — TENDRETÉ ET LIAISON FROIDE</t>
  </si>
  <si>
    <t>Objectif : aliments cuits, tendres et faciles à mastiquer. Une consigne fixe à cœur ou un programme culinaire précis remplace chaque fourchette. Sources et limites locales : onglet 41.</t>
  </si>
  <si>
    <t>Les durées de maintien sont précises. Le temps de chauffe total est mesuré ; il dépend du calibre, du départ, de la charge et du matériel.</t>
  </si>
  <si>
    <t>Lire la matrice : bain, critère à cœur, durée programmée distincte et méthode au four sans sac.</t>
  </si>
  <si>
    <t>64 fiches : produits cuits à cœur, programmes pour attendrir, refroidissement et remise. Les variantes permettent de choisir une présentation et d’assembler son outil.</t>
  </si>
  <si>
    <t>La texture visée sert la mastication. Une texture médicale pour trouble de déglutition relève du plan de soins ; ce classeur ne la prescrit pas.</t>
  </si>
  <si>
    <t>La sonde mesure le point le plus lent à chauffer. Le chronomètre de maintien démarre seulement quand la cible à cœur est atteinte.</t>
  </si>
  <si>
    <t>Les profils bleus, saignants, nacrés et œufs peu cuits sont remplacés. La cuisson douce est compatible avec les personnes âgées si le procédé complet est maîtrisé.</t>
  </si>
  <si>
    <t>Un programme culinaire publié ne garantit pas le résultat sur tout matériel. Lors du premier essai, fixer le calibre, la charge et la montée puis enregistrer le programme retenu.</t>
  </si>
  <si>
    <t>65 °C/10 min : pièces tendres et poissons ; 70 °C/2 min : volailles. Les programmes longs visent aussi le fondant. Ne pas confondre ces deux durées.</t>
  </si>
  <si>
    <t>Pour le différé : refroidir sans attente, 63→10 °C en ≤2 h ; enceinte 0/+3 °C. PCEA : J+3 au plus sans étude, parfois moins selon PMS.</t>
  </si>
  <si>
    <t>Remise : 10→63 °C en ≤1 h ; maintien chaud ≥63 °C ; consommation le jour de la première remise. Contrôler la texture après remise.</t>
  </si>
  <si>
    <t>Bain, cœur/maintien, maintien en minutes, programme en minutes, calibre et four sans sac. SONDE = aucun temps de chauffe inventé.</t>
  </si>
  <si>
    <t>Une fiche par présentation. Quantités, critère thermique, programme choisi et étapes de liaison froide.</t>
  </si>
  <si>
    <t>FSA — couples au point froid</t>
  </si>
  <si>
    <t>Critères de maintien après atteinte à cœur</t>
  </si>
  <si>
    <t>Maintiens FSA à cœur. L’épaisseur est relevée ; elle ne change pas le maintien après atteinte. Aucune table de chauffe universelle.</t>
  </si>
  <si>
    <t>INTERBEV — bœuf</t>
  </si>
  <si>
    <t>Programmes culinaires pour collagène / cuisson humide</t>
  </si>
  <si>
    <t>https://www.interbev.fr/wp-content/uploads/2017/01/Etude-cuisson-basse-temperature-des-viandes-Fiches-BOEUF.pdf</t>
  </si>
  <si>
    <t>La mesure reste une donnée de fabrication ; elle ne calcule pas un temps total universel.</t>
  </si>
  <si>
    <t>Lire séparément bain / four, cible à cœur et maintien.</t>
  </si>
  <si>
    <t>La durée programmée est une recette ; le maintien commence au point froid.</t>
  </si>
  <si>
    <t>Lire le pilotage et contrôler la texture après remise.</t>
  </si>
  <si>
    <t>Le moteur des quantités ne valide ni le lot, ni le PMS, ni la durée de vie.</t>
  </si>
  <si>
    <t>BAIN °C</t>
  </si>
  <si>
    <t>CŒUR / MAINTIEN</t>
  </si>
  <si>
    <t>MAINTIEN min</t>
  </si>
  <si>
    <t>PROGRAMME min</t>
  </si>
  <si>
    <t>PILOTAGE</t>
  </si>
  <si>
    <t>SOURCE / STATUT TECHNIQUE</t>
  </si>
  <si>
    <t>FOUR SANS SAC</t>
  </si>
  <si>
    <t>Cuit, saucé</t>
  </si>
  <si>
    <t>65°C / 10 min</t>
  </si>
  <si>
    <t>Liaison froide / EHPAD</t>
  </si>
  <si>
    <t>FSA §3 — maintien à cœur</t>
  </si>
  <si>
    <t>80°C → 65°C/10min</t>
  </si>
  <si>
    <t>Sauté, cubes réguliers</t>
  </si>
  <si>
    <t>Fondant, jus</t>
  </si>
  <si>
    <t>70°C / 2 min</t>
  </si>
  <si>
    <t>PROGRAMME + SONDE</t>
  </si>
  <si>
    <t>INTERBEV bœuf p.3 — choix 12 h</t>
  </si>
  <si>
    <t>78°C / 12 h</t>
  </si>
  <si>
    <t>L’épaisseur modifie la montée ; respecter la préparation et la charge de la fiche.</t>
  </si>
  <si>
    <t>85°C / 12 h</t>
  </si>
  <si>
    <t>MONTÉE MESURÉE</t>
  </si>
  <si>
    <t>Temps réel nécessaire pour atteindre la cible à cœur ; il ne se déduit pas du seul poids.</t>
  </si>
  <si>
    <t>Chronométrer le maintien seulement après atteinte de la cible à cœur.</t>
  </si>
  <si>
    <t>Médaillons réguliers</t>
  </si>
  <si>
    <t>MAINTIEN À CŒUR</t>
  </si>
  <si>
    <t>Durée minimale chronométrée après atteinte de la cible au point froid. Tracer la mesure.</t>
  </si>
  <si>
    <t>Qualifier le point froid, la charge et les mesures du lot dans le PMS.</t>
  </si>
  <si>
    <t>PROGRAMME CULINAIRE</t>
  </si>
  <si>
    <t>Durée exacte choisie pour la recette ; contrôle à cœur et qualification locale nécessaires.</t>
  </si>
  <si>
    <t>Programme culinaire : durée unique choisie, sans garantie pour un autre calibre.</t>
  </si>
  <si>
    <t>DIFFÉRÉ / PERSONNES ÂGÉES</t>
  </si>
  <si>
    <t>Cuire selon le critère de la fiche, refroidir, stocker, remettre puis contrôler la texture.</t>
  </si>
  <si>
    <t>La liaison froide est l’usage prévu : cuisson mesurée, refroidissement, froid et remise contrôlés.</t>
  </si>
  <si>
    <t>Désossée, parée</t>
  </si>
  <si>
    <t>Échine / cou entier</t>
  </si>
  <si>
    <t>≤3 kg ; sonde</t>
  </si>
  <si>
    <t>SousVideTools 3057 — variante 75/12 h</t>
  </si>
  <si>
    <t>90°C → 75°C/30 s + fondant</t>
  </si>
  <si>
    <t>Baldwin — choix 12 h à 80 °C</t>
  </si>
  <si>
    <t>90°C → 70°C/2min + fondant</t>
  </si>
  <si>
    <t>Désossé, portions régulières</t>
  </si>
  <si>
    <t>Lire la cible à cœur, le maintien, le programme culinaire et la méthode au four.</t>
  </si>
  <si>
    <t>Vérifier la référence et les conditions de la fiche ; noter le point froid et la montée réelle.</t>
  </si>
  <si>
    <t>≤70 mm ; sonde</t>
  </si>
  <si>
    <t>Sammic — épaule 80/18 h</t>
  </si>
  <si>
    <t>Distinguer maintien à cœur, programme culinaire et qualification sur le matériel de l’établissement.</t>
  </si>
  <si>
    <t>≤35 mm</t>
  </si>
  <si>
    <t>85°C → 70°C/2min</t>
  </si>
  <si>
    <t>Choisir deux présentations d’un produit ; vérifier le critère à cœur et comparer la mastication après remise.</t>
  </si>
  <si>
    <t>Quelles sont la cible à cœur, le maintien et la durée culinaire éventuelle ?</t>
  </si>
  <si>
    <t>Tranches épaisses régulières</t>
  </si>
  <si>
    <t>À quel moment commence le maintien ? Quel point du produit est mesuré ?</t>
  </si>
  <si>
    <t>≤35 mm ; sans os</t>
  </si>
  <si>
    <t>Sammic — cuisse 80/2 h</t>
  </si>
  <si>
    <t>85°C → 70°C/2min + fondant</t>
  </si>
  <si>
    <t>1 cuisse / sac</t>
  </si>
  <si>
    <t>S’effeuille</t>
  </si>
  <si>
    <t>≤30 mm</t>
  </si>
  <si>
    <t>Confondre un programme culinaire avec la preuve du maintien à cœur et de la sécurité pendant le différé.</t>
  </si>
  <si>
    <t>Paré, découpe régulière</t>
  </si>
  <si>
    <t>Sammic légumes — programme choisi</t>
  </si>
  <si>
    <t>100°C → 70°C/2min + fondant</t>
  </si>
  <si>
    <t>cubes ≤20 mm</t>
  </si>
  <si>
    <t>tranches ≤20 mm</t>
  </si>
  <si>
    <t>cubes ≤10 mm</t>
  </si>
  <si>
    <t>diamètre ≤10 mm</t>
  </si>
  <si>
    <t>cœurs ≤20 mm</t>
  </si>
  <si>
    <t>Purée après cuisson</t>
  </si>
  <si>
    <t>dés ≤10 mm</t>
  </si>
  <si>
    <t>Sammic fruits — programme choisi</t>
  </si>
  <si>
    <t>Tranches sans cœur fibreux</t>
  </si>
  <si>
    <t>tranches ≤10 mm</t>
  </si>
  <si>
    <t>Épluchée, sans pépins</t>
  </si>
  <si>
    <t>Pêche</t>
  </si>
  <si>
    <t>Épluchée, sans noyau</t>
  </si>
  <si>
    <t>Flan aux œufs — vanille</t>
  </si>
  <si>
    <t>Ovoproduit pasteurisé</t>
  </si>
  <si>
    <t>Pris, fondant</t>
  </si>
  <si>
    <t>80°C / 2 min</t>
  </si>
  <si>
    <t>ramequin 125 ml</t>
  </si>
  <si>
    <t>Sammic flan 23/09/2026 — adapté</t>
  </si>
  <si>
    <t>90°C → 80°C/2min + appareil pris</t>
  </si>
  <si>
    <t>Flan aux œufs — citron</t>
  </si>
  <si>
    <t>Flan aux œufs — fleur d’oranger</t>
  </si>
  <si>
    <t>Flan aux œufs — nature</t>
  </si>
  <si>
    <t>Cuit, tranché fin avec sauce</t>
  </si>
  <si>
    <t>Produit à ≤3 °C. Calibrer, ne pas superposer. Sac cuisson compatible ; bain stabilisé, circulation libre. Sonde au point froid avec joint étanche.</t>
  </si>
  <si>
    <t>80°C → 65°C/10min ; humide / GN couvert</t>
  </si>
  <si>
    <t>Chronométrer après atteinte au point froid. Prévoir liaison froide et remise ; contrôler la tendreté. La cuisson douce reste possible pour les personnes âgées.</t>
  </si>
  <si>
    <t>Trancher fin ; sauce chaude. Contrôler la facilité de mastication après remise.</t>
  </si>
  <si>
    <t>Bain 68 °C ou four 80 °C. Au point froid, atteindre ≥65 °C, puis maintenir 10 min. Relever la montée. Finir, refroidir et tracer.</t>
  </si>
  <si>
    <t>Refroidir dès la fin : 63→10 °C en ≤2 h ; conserver à 0/+3 °C. PCEA : J+3 au plus sans étude, jamais une DLC garantie. Remise 10→63 °C en ≤1 h ; servir le jour même.</t>
  </si>
  <si>
    <t>Fondant, servi avec son jus</t>
  </si>
  <si>
    <t>Cubes 50 g, réguliers. Bain : poche en couche unique. Four : vapeur, GN couvert avec jus, hauteur ≤10 cm. Départ ≤3 °C ; sonde au point froid.</t>
  </si>
  <si>
    <t>78°C / 12 h ; vapeur / GN couvert</t>
  </si>
  <si>
    <t>Bain 78 °C : programme 12 h après chargement, bain stabilisé et récupération vérifiée. Contrôler cœur ≥70 °C/2 min et texture. Four : 78°C / 12 h, vapeur / GN couvert.</t>
  </si>
  <si>
    <t>Confit, sans fibres résistantes</t>
  </si>
  <si>
    <t>85°C / 12 h ; vapeur / GN couvert</t>
  </si>
  <si>
    <t>Bain 85 °C : programme 12 h après chargement, bain stabilisé et récupération vérifiée. Contrôler cœur ≥70 °C/2 min et texture. Four : 85°C / 12 h, vapeur / GN couvert.</t>
  </si>
  <si>
    <t>Cuit, moelleux avec sauce</t>
  </si>
  <si>
    <t>Cuite, tranchée fin, sauce</t>
  </si>
  <si>
    <t>Effilochable, avec son jus</t>
  </si>
  <si>
    <t>90°C → 75°C/30 s + fondant ; humide / GN couvert</t>
  </si>
  <si>
    <t>Bain 75 °C : programme 12 h après chargement, bain stabilisé et récupération vérifiée. Contrôler cœur ≥70 °C/2 min et texture. Four : 90°C → 75°C/30 s + fondant, humide / GN couvert.</t>
  </si>
  <si>
    <t>Effilochable, sans os au service</t>
  </si>
  <si>
    <t>90°C → 70°C/2min + fondant ; humide / GN couvert</t>
  </si>
  <si>
    <t>Bain 80 °C : programme 12 h après chargement, bain stabilisé et récupération vérifiée. Contrôler cœur ≥70 °C/2 min et texture. Four : 90°C → 70°C/2min + fondant, humide / GN couvert.</t>
  </si>
  <si>
    <t>Confite, effilochée et saucée</t>
  </si>
  <si>
    <t>Bain 80 °C : programme 18 h après chargement, bain stabilisé et récupération vérifiée. Contrôler cœur ≥70 °C/2 min et texture. Four : 90°C → 70°C/2min + fondant, humide / GN couvert.</t>
  </si>
  <si>
    <t>Moelleux, sauce et tranches fines</t>
  </si>
  <si>
    <t>85°C → 70°C/2min ; humide / GN couvert</t>
  </si>
  <si>
    <t>Bain 75 °C ou four 85 °C. Au point froid, atteindre ≥70 °C, puis maintenir 2 min. Relever la montée. Finir, refroidir et tracer.</t>
  </si>
  <si>
    <t>Moelleux, tranché fin, sauce</t>
  </si>
  <si>
    <t>Tendre, servi avec sauce</t>
  </si>
  <si>
    <t>85°C → 70°C/2min + fondant ; humide / GN couvert</t>
  </si>
  <si>
    <t>Bain 80 °C : programme 2 h après chargement, bain stabilisé et récupération vérifiée. Contrôler cœur ≥70 °C/2 min et texture. Four : 85°C → 70°C/2min + fondant, humide / GN couvert.</t>
  </si>
  <si>
    <t>Confite ; retirer os et peau dure</t>
  </si>
  <si>
    <t>Cuit, tranché fin sans peau dure</t>
  </si>
  <si>
    <t>Cuit, s’effeuille ; sauce</t>
  </si>
  <si>
    <t>Cœur mesuré, jamais une texture nacrée comme preuve de cuisson. Chaîne du froid impérative ; la chaleur ne détruit pas l’histamine déjà formée.</t>
  </si>
  <si>
    <t>Retirer toutes les arêtes ; sauce. Éviter une croûte dure.</t>
  </si>
  <si>
    <t>100°C → 70°C/2min + fondant ; humide / GN couvert</t>
  </si>
  <si>
    <t>Le fabricant donne des repères culinaires. Programme unique choisi ici ; vérifier cœur et fondant avec ce calibre avant production répétée.</t>
  </si>
  <si>
    <t>Ôter les fibres ; glacer ou écraser. Vérifier le fondant après remise.</t>
  </si>
  <si>
    <t>Bain 85 °C : programme 55 min après chargement, bain stabilisé et récupération vérifiée. Contrôler cœur ≥70 °C/2 min et texture. Four : 100°C → 70°C/2min + fondant, humide / GN couvert.</t>
  </si>
  <si>
    <t>Bain 85 °C : programme 2 h après chargement, bain stabilisé et récupération vérifiée. Contrôler cœur ≥70 °C/2 min et texture. Four : 100°C → 70°C/2min + fondant, humide / GN couvert.</t>
  </si>
  <si>
    <t>Bain 90 °C : programme 50 min après chargement, bain stabilisé et récupération vérifiée. Contrôler cœur ≥70 °C/2 min et texture. Four : 100°C → 70°C/2min + fondant, humide / GN couvert.</t>
  </si>
  <si>
    <t>Bain 85 °C : programme 50 min après chargement, bain stabilisé et récupération vérifiée. Contrôler cœur ≥70 °C/2 min et texture. Four : 100°C → 70°C/2min + fondant, humide / GN couvert.</t>
  </si>
  <si>
    <t>Bain 85 °C : programme 30 min après chargement, bain stabilisé et récupération vérifiée. Contrôler cœur ≥70 °C/2 min et texture. Four : 100°C → 70°C/2min + fondant, humide / GN couvert.</t>
  </si>
  <si>
    <t>Bain 85 °C : programme 24 min après chargement, bain stabilisé et récupération vérifiée. Contrôler cœur ≥70 °C/2 min et texture. Four : 100°C → 70°C/2min + fondant, humide / GN couvert.</t>
  </si>
  <si>
    <t>Bain 85 °C : programme 45 min après chargement, bain stabilisé et récupération vérifiée. Contrôler cœur ≥70 °C/2 min et texture. Four : 100°C → 70°C/2min + fondant, humide / GN couvert.</t>
  </si>
  <si>
    <t>Fondant, sans partie fibreuse</t>
  </si>
  <si>
    <t>Repère culinaire du fabricant, pour la préparation indiquée. Vérifier la prise de température et la texture ; refroidir immédiatement pour le différé.</t>
  </si>
  <si>
    <t>Retirer peaux, noyaux et fibres ; écraser si nécessaire.</t>
  </si>
  <si>
    <t>Bain 83 °C : programme 1 h après chargement, bain stabilisé et récupération vérifiée. Contrôler cœur ≥70 °C/2 min et texture. Four : 100°C → 70°C/2min + fondant, humide / GN couvert.</t>
  </si>
  <si>
    <t>Bain 80 °C : programme 30 min après chargement, bain stabilisé et récupération vérifiée. Contrôler cœur ≥70 °C/2 min et texture. Four : 100°C → 70°C/2min + fondant, humide / GN couvert.</t>
  </si>
  <si>
    <t>Bain 85 °C : programme 12 min après chargement, bain stabilisé et récupération vérifiée. Contrôler cœur ≥70 °C/2 min et texture. Four : 100°C → 70°C/2min + fondant, humide / GN couvert.</t>
  </si>
  <si>
    <t>Bain 80 °C : programme 45 min après chargement, bain stabilisé et récupération vérifiée. Contrôler cœur ≥70 °C/2 min et texture. Four : 100°C → 70°C/2min + fondant, humide / GN couvert.</t>
  </si>
  <si>
    <t>Appareil pris, fondant</t>
  </si>
  <si>
    <t>Ovoproduit entier pasteurisé. Mélanger avec lait et sucre. Répartir en contenants 125 ml, sans remplir à ras bord ; sonder un contenant témoin au point froid.</t>
  </si>
  <si>
    <t>90°C → 80°C/2min + appareil pris ; vapeur / ramequins</t>
  </si>
  <si>
    <t>Remplace les œufs peu cuits et la « pasteurisation coquille ». L’ovoproduit ne dispense pas du contrôle de cuisson ni du froid. Vérifier œuf et lait comme allergènes.</t>
  </si>
  <si>
    <t>Ovoproduit entier pasteurisé</t>
  </si>
  <si>
    <t>Base 10 flans → souhait 20 flans</t>
  </si>
  <si>
    <t>Coefficient 2 : 0,32 kg d’œuf devient 0,64 kg.</t>
  </si>
  <si>
    <t>Lait pasteurisé</t>
  </si>
  <si>
    <t>Base œuf 0,32 kg → souhait 0,48 kg</t>
  </si>
  <si>
    <t>Coefficient 1,5 ; augmenter tous les ingrédients.</t>
  </si>
  <si>
    <t>Sucre</t>
  </si>
  <si>
    <t>Arôme alimentaire choisi</t>
  </si>
  <si>
    <t>Refroidir immédiatement ; démouler au service. Flan pris, sans croûte dure.</t>
  </si>
  <si>
    <t>Sucre pour caramel</t>
  </si>
  <si>
    <t>Bain 85 °C : programme 1 h après chargement, bain stabilisé et récupération vérifiée. Contrôler cœur ≥80 °C/2 min et texture. Four : 90°C → 80°C/2min + appareil pris, vapeur / ramequins.</t>
  </si>
  <si>
    <t>CONTRÔLE À CŒUR — MAINTIENS PUBLIÉS ; TEMPS DE CHAUFFE MESURÉ</t>
  </si>
  <si>
    <t>Références FSA : 65 °C/10 min, 70 °C/2 min, 75 °C/30 s au point froid. Chauffage préalable exclu. Épaisseur et charge influencent la montée, pas le maintien après atteinte.</t>
  </si>
  <si>
    <t>Source des maintiens : FSA — Cooking your food, section 3 — https://www.gov.uk/government/publications/cooking-your-food/cooking-your-food</t>
  </si>
  <si>
    <t>MOTEUR — MAINTIEN MINIMAL APRÈS ATTEINTE À CŒUR, PAS DURÉE TOTALE</t>
  </si>
  <si>
    <t>CIBLE À CŒUR °C ►</t>
  </si>
  <si>
    <t>MAINTIEN REQUIS ►</t>
  </si>
  <si>
    <t>Aucun calcul de chauffe : mesurer la montée au point froid. Le maintien à cœur est identique pour toutes les épaisseurs affichées.</t>
  </si>
  <si>
    <t>MONTÉE À CŒUR — RELEVÉ DE FABRICATION, AUCUNE DURÉE UNIVERSELLE</t>
  </si>
  <si>
    <t>Le four, le bain, la géométrie, la charge et la température initiale changent la vitesse de chauffe. Une valeur calculée pour un bain ne se transfère pas au four.</t>
  </si>
  <si>
    <t>ARRÊT</t>
  </si>
  <si>
    <t>MONTÉE</t>
  </si>
  <si>
    <t>Sonde à cœur</t>
  </si>
  <si>
    <t>À mesurer</t>
  </si>
  <si>
    <t>VIANDE — MAINTIEN FSA APRÈS ATTEINTE AU POINT FROID</t>
  </si>
  <si>
    <t>FSA §3 : maintien à cœur seul, hors temps de chauffe. Montée mesurée ; départ, épaisseur et charge consignés.</t>
  </si>
  <si>
    <t>VOLAILLE — MAINTIEN FSA APRÈS ATTEINTE AU POINT FROID</t>
  </si>
  <si>
    <t>FSA §3 : cible puis maintien au point froid. La durée ne commence pas au chargement de l’appareil.</t>
  </si>
  <si>
    <t>POISSON MAIGRE — MAINTIEN FSA APRÈS ATTEINTE AU POINT FROID</t>
  </si>
  <si>
    <t>FSA §3 : maintien mesuré à cœur. Chaîne du froid, refroidissement et remise contrôlés séparément.</t>
  </si>
  <si>
    <t>POISSON GRAS — MAINTIEN FSA APRÈS ATTEINTE AU POINT FROID</t>
  </si>
  <si>
    <t>FSA §3 : mêmes couples à cœur. La teneur en gras peut changer la montée ; cette table ne la calcule pas.</t>
  </si>
  <si>
    <t>Révision 04/10/2026 : profils peu cuits remplacés ; critères à cœur fixes et programmes culinaires distincts, pour personnes âgées et consommation différée.</t>
  </si>
  <si>
    <t>Production : qualifier calibre, départ, charge et montée. Contrôler cuisson, fondant, refroidissement, froid et remise. PCEA : DLC établie, J+3 au plus sans étude.</t>
  </si>
  <si>
    <t>SOURCES ET CHOIX DOCUMENTÉS — CFA / EHPAD, CUISSON DOUCE ET DIFFÉRÉ</t>
  </si>
  <si>
    <t>Refroidissement ≤2 h ; froid 0/+3 °C ; remise ≤1 h ; J+3 au plus sans étude de durée de vie.</t>
  </si>
  <si>
    <t>Document méthodologique repéré</t>
  </si>
  <si>
    <t>PDF ANSES : accès direct refusé (403) lors de cette revue. Aucune validation ANSES des valeurs du classeur n’est revendiquée.</t>
  </si>
  <si>
    <t>Public âgé / procédé / traçabilité</t>
  </si>
  <si>
    <t>Édition 2021, p.48 : adapter aux convives. P.51–52 : refroidissement et remise. Source française de méthode.</t>
  </si>
  <si>
    <t>Page 3057 : échine / cou 3 kg ; variante culinaire 75 °C/12 h. Contrôler cœur et texture ; pas de transfert de durée au four.</t>
  </si>
  <si>
    <t>Conduite du matériel et cibles constructeur. Les appoints peu cuits ont été adaptés au parcours EHPAD ; contrôle à cœur FSA distinct.</t>
  </si>
  <si>
    <t>Remise au four : piloter à cœur. Règle française 10→63 °C en ≤1 h ; aucune durée universelle de 20–30 min.</t>
  </si>
  <si>
    <t>Repère de qualité ; il ne dispense pas des règles françaises de remise en température.</t>
  </si>
  <si>
    <t>REVUE DU 04/10/2026 — Couples à cœur publiés, programmes culinaires choisis et qualification sur votre matériel explicitement distingués.</t>
  </si>
  <si>
    <t>SOURCE VÉRIFIÉE</t>
  </si>
  <si>
    <t>FEUILLES CONCERNÉES</t>
  </si>
  <si>
    <t>CONDITIONS / PORTÉE</t>
  </si>
  <si>
    <t>FSA — Cooking your food, §3</t>
  </si>
  <si>
    <t>01–08, 12, 16–18, 22–23, 30, 34, 39–40</t>
  </si>
  <si>
    <t>Cœur : 65 °C/10 min ; 70 °C/2 min ; 75 °C/30 s. Chronométrage après atteinte au point froid. Références UK, pas seuils légaux français.</t>
  </si>
  <si>
    <t>Ouvrir la page FSA</t>
  </si>
  <si>
    <t>Baldwin — recettes porc / canard / oie</t>
  </si>
  <si>
    <t>40 : SV_017–019, SV_034–035</t>
  </si>
  <si>
    <t>80 °C/12 h choisi pour recettes longues ; porc ≤70 mm, sacs séparés. Le four suit une consigne à cœur distincte. Aucune DLC longue importée.</t>
  </si>
  <si>
    <t>Ouvrir le guide et les recettes Baldwin</t>
  </si>
  <si>
    <t>Ministère — guide PMS, 2021</t>
  </si>
  <si>
    <t>Classeur : convives, contrôle, liaison froide</t>
  </si>
  <si>
    <t>P.48 : cru / cœur &lt;63 °C déconseillés aux personnes âgées. P.51–52 : refroidissement et remise. Mixer pour un service différé exige une analyse spécifique p.70.</t>
  </si>
  <si>
    <t>Ouvrir le guide PMS (PDF)</t>
  </si>
  <si>
    <t>RATIONAL — iCombi Pro, manuel UK</t>
  </si>
  <si>
    <t>01–08, 39</t>
  </si>
  <si>
    <t>Méthode, sonde, programmes et réglages machine. Les cibles EHPAD sont des choix indiqués comme adaptations ; les estimations horaires ont été supprimées.</t>
  </si>
  <si>
    <t>Ouvrir le manuel RATIONAL (PDF)</t>
  </si>
  <si>
    <t>Sammic — guide viandes</t>
  </si>
  <si>
    <t>40 : cuisse poulet / épaule agneau</t>
  </si>
  <si>
    <t>Programmes choisis : cuisse poulet 80 °C/2 h ; épaule agneau 80 °C/18 h. Fabricant : repères culinaires approximatifs ; cœur et texture restent contrôlés.</t>
  </si>
  <si>
    <t>Ouvrir le guide viandes Sammic</t>
  </si>
  <si>
    <t>INTERBEV — fiches bœuf 2016</t>
  </si>
  <si>
    <t>02, 16–18, 22–23, 30, 40</t>
  </si>
  <si>
    <t>PDF p.3 : paleron 78 °C ; joue / jarret 85 °C, minimum 12 h. Choix fixe 12 h ici ; cubes 50 g, four vapeur en GN couvert ou bain.</t>
  </si>
  <si>
    <t>Ouvrir le guide INTERBEV (PDF)</t>
  </si>
  <si>
    <t>INTERBEV — fiches veau 2016</t>
  </si>
  <si>
    <t>17 : sauté / blanquette veau</t>
  </si>
  <si>
    <t>PDF p.15–16 : cubes 50 g, 75 °C, minimum 12 h. Choix fixe 12 h ici ; hauteur de mélange en GN ≤10 cm. Mesurer point froid et fondant.</t>
  </si>
  <si>
    <t>Ouvrir les fiches veau INTERBEV</t>
  </si>
  <si>
    <t>Sammic — guide légumes</t>
  </si>
  <si>
    <t>12, 22, 40 : SV_049–056</t>
  </si>
  <si>
    <t>Durées fixes choisies : carotte 55 min ; betterave 2 h ; PDT/patate douce 50 min ; fenouil 50 min ; céleri 30 min ; asperge 24 min ; artichaut 45 min. Contrôle cœur + fondant.</t>
  </si>
  <si>
    <t>Ouvrir le guide légumes Sammic</t>
  </si>
  <si>
    <t>Sammic — guide fruits</t>
  </si>
  <si>
    <t>40 : SV_057–060</t>
  </si>
  <si>
    <t>Poire en purée 83 °C/1 h ; ananas 80 °C/30 min ; pomme 85 °C/12 min ; pêche 80 °C/45 min. Découpes choisies ; contrôle cœur et fondant.</t>
  </si>
  <si>
    <t>Ouvrir le guide fruits Sammic</t>
  </si>
  <si>
    <t>Sammic — flan du 23/09/2026</t>
  </si>
  <si>
    <t>30, 40 : SV_061–064</t>
  </si>
  <si>
    <t>Recette bain 85 °C/1 h. Adaptation : ovoproduit pasteurisé, ramequin 125 ml ; cible de travail 80 °C/2 min et appareil pris. Four : sonde, sans durée du bain.</t>
  </si>
  <si>
    <t>Ouvrir la recette de flan Sammic</t>
  </si>
  <si>
    <t>NSW Food Authority — sous vide 2022</t>
  </si>
  <si>
    <t>Classeur : principes du cook-chill</t>
  </si>
  <si>
    <t>P.8 : cœur 70 °C/2 min ou équivalent, formes végétatives ; spores et durée de vie traitées séparément. Les règles de froid et de DLC françaises prévalent.</t>
  </si>
  <si>
    <t>Ouvrir le guide NSW (PDF)</t>
  </si>
  <si>
    <t>Choix de réglages dans ce classeur</t>
  </si>
  <si>
    <t>Bain / four / calibres / programmes</t>
  </si>
  <si>
    <t>68/75 °C au bain, 80/85/90 °C au four, découpes et durées sélectionnées sont des choix de travail. Qualifier montée, maintien, refroidissement et texture ; aucune certification à distance.</t>
  </si>
  <si>
    <t>Voir les qualifications dans 13 et 29</t>
  </si>
  <si>
    <t>Préchauffer à la consigne de la fiche ; charger lorsque le four est stabilisé. Pas de majoration arbitraire de température.</t>
  </si>
  <si>
    <t>CFA / EHPAD : pièces tendres et poissons, cœur ≥65 °C/10 min. Volaille : ≥70 °C/2 min. La montée se mesure au point froid.</t>
  </si>
  <si>
    <t>Tendreté : muscle, collagène, cuisson humide et durée culinaire adaptée. Contrôler après remise ; une température biochimique ne constitue pas un barème.</t>
  </si>
  <si>
    <t>Différé : cuire selon le critère mesuré, refroidir 63→10 °C en ≤2 h, stocker 0/+3 °C. Remettre 10→63 °C en ≤1 h. Aucun « début de pasteurisation » universel à 52 °C.</t>
  </si>
  <si>
    <t>Documentez vos essais et intégrez le protocole retenu dans votre plan de maîtrise sanitaire (PMS).</t>
  </si>
  <si>
    <t>Contrôlez aussi la tendreté, le refroidissement, le stockage et la remise en température.</t>
  </si>
  <si>
    <t>Chronométrez ce maintien après atteinte de la cible au point froid du produit.</t>
  </si>
  <si>
    <t>Distinguez le temps de chauffe du maintien à la température cible à cœur.</t>
  </si>
  <si>
    <t>Respectez le produit, le calibre, la disposition et la charge prévus.</t>
  </si>
  <si>
    <t>Avant toute production, vérifiez les températures et les durées avec votre matériel.</t>
  </si>
  <si>
    <t>Les valeurs indiquées ne constituent pas un protocole validé pour votre établissement.</t>
  </si>
  <si>
    <t>Ce classeur présente des exemples pour apprendre à construire et utiliser des fiches recettes.</t>
  </si>
  <si>
    <t>AVERTISSEMENT — SUPPORT PÉDAGOGIQUE</t>
  </si>
  <si>
    <t>Moutarde*</t>
  </si>
  <si>
    <t>Huile ?</t>
  </si>
  <si>
    <t>CUISINE CENTRALE</t>
  </si>
  <si>
    <t>CUISSONS — FICHE PÉDAGOGIQUE RÉVISÉE</t>
  </si>
  <si>
    <t>Rédigé le 17.09.1997</t>
  </si>
  <si>
    <t>52, rue Estienne D'Orves</t>
  </si>
  <si>
    <t>Cuisson : cœur, enceinte, durée et texture</t>
  </si>
  <si>
    <t>Révision 1</t>
  </si>
  <si>
    <t>92140 CLAMART</t>
  </si>
  <si>
    <t>Révisé le
05/10/2026</t>
  </si>
  <si>
    <t xml:space="preserve">Tél. : </t>
  </si>
  <si>
    <t>Application :
PMS local</t>
  </si>
  <si>
    <t>Rédigé par</t>
  </si>
  <si>
    <t>Repères de lecture : mesurer cœur et maintien. Qualifier cuisson et différé dans le PMS.</t>
  </si>
  <si>
    <t>Fiche + sources</t>
  </si>
  <si>
    <t>Document</t>
  </si>
  <si>
    <t>Mise à jour avec l'aide de ChatGPT</t>
  </si>
  <si>
    <t>Repère :</t>
  </si>
  <si>
    <t>40 °C : produit très peu chauffé. Ce repère ne convient pas à une production destinée aux personnes âgées. [H8]</t>
  </si>
  <si>
    <t>45 °C</t>
  </si>
  <si>
    <t>Bleu, saignant, à point : termes culinaires. Pour la sécurité, contrôler un couple cœur–durée. [H8]</t>
  </si>
  <si>
    <t>50 °C</t>
  </si>
  <si>
    <t>50 °C n’est pas une consigne de maintien chaud. Contrôler la liaison chaude et adapter le service au convive. [H2]</t>
  </si>
  <si>
    <t>53 °C</t>
  </si>
  <si>
    <t>La couleur ne prouve pas l’assainissement. Ne pas déduire un protocole du seul aspect bleu ou saignant. [R7]</t>
  </si>
  <si>
    <t>55 °C</t>
  </si>
  <si>
    <t>55 °C : aucune durée universelle n’est définie ici. Ne pas déduire un protocole de production du seul degré de cuisson annoncé.</t>
  </si>
  <si>
    <t>57 °C</t>
  </si>
  <si>
    <t>Le pigment musculaire est la myoglobine, pas du « sang qui grise ». L’aspect nacré du poisson n’établit pas son niveau de sécurité. [R7, H8]</t>
  </si>
  <si>
    <t>58 °C</t>
  </si>
  <si>
    <t>58 °C : pas de maximum universel. Pour la mastication, choisir le morceau et contrôler sa tendreté. [R2]</t>
  </si>
  <si>
    <t>60 °C</t>
  </si>
  <si>
    <t>Œufs : blanc et jaune ne prennent pas tous à 65 °C. Le pH, le sucre et le sel modifient la gélification ; contrôler la recette. [R3]</t>
  </si>
  <si>
    <t>62 °C</t>
  </si>
  <si>
    <t>62 °C ne définit pas un passage unique du cru au cuit. Contrôler séparément texture et sécurité. [R1, H8]</t>
  </si>
  <si>
    <t>63 °C</t>
  </si>
  <si>
    <t>Service chaud : règle générale ≥ 63 °C. Ce n’est ni une température minimale de toute cuisson ni une garantie de tendreté. [H2]</t>
  </si>
  <si>
    <t>65 °C / 1 seconde ne satisfait pas le repère FSA 65 °C / 10 min. Mesurer le cœur. [H1]</t>
  </si>
  <si>
    <t>FSA : 65 °C au point froid pendant 10 min. Qualifier la montée en température. [H1]</t>
  </si>
  <si>
    <t>66 °C</t>
  </si>
  <si>
    <t>Four, bain ou gastro sans sachet : fixer produit, épaisseur, charge, disposition et humidité. Vérifier la montée du point froid avant de chronométrer le maintien.</t>
  </si>
  <si>
    <t>67 °C</t>
  </si>
  <si>
    <t>67 °C n’est pas une limite supérieure universelle du poisson. Choisir une recette et un couple adaptés, puis contrôler cœur, durée et texture.</t>
  </si>
  <si>
    <t>68 °C n’est pas une frontière juteux / sec. Mesurer le rendement ; aucune perte fixe de 40 %. [R2]</t>
  </si>
  <si>
    <t>FSA : 70 °C au point froid pendant 2 min. Dangers particuliers : traitement spécifique. [H1, H8]</t>
  </si>
  <si>
    <t>72 °C</t>
  </si>
  <si>
    <t>Amidon : liant d’origine végétale. 72 °C ne convient pas à tous les amidons ; sucre et formulation modifient leur comportement. [R4]</t>
  </si>
  <si>
    <t>FSA : 75 °C au point froid pendant 30 s. Ni stérilité ni élimination de toute toxine. [H1, H3, H7]</t>
  </si>
  <si>
    <t>78 °C ne fixe pas une durée de braisage pour tous les morceaux. Noter une recette précise et vérifier le fondant ; le calibre compte.</t>
  </si>
  <si>
    <t>80 °C ne stérilise pas le riz. Operculer à chaud ne garantit ni un vide contrôlé ni une conservation sûre. [H5, H9]</t>
  </si>
  <si>
    <t>82 °C</t>
  </si>
  <si>
    <t>82 °C n’est pas un barème unique pour pâtés ou mousses. Composition, calibre et conditionnement doivent être définis avant qualification.</t>
  </si>
  <si>
    <t>85 °C n’assure pas la disparition de toute résistance de la viande. La température plus élevée peut aussi accroître la dureté dans certains essais. [R6]</t>
  </si>
  <si>
    <t>86 °C</t>
  </si>
  <si>
    <t>86 °C n’est pas le seuil obligatoire de prise d’un jaune dilué. Le résultat dépend de la formulation et du traitement ; établir un essai de recette. [R3]</t>
  </si>
  <si>
    <t>Brunissement : réactions entre protéines et sucres réducteurs, différentes de la caramélisation des sucres. Pas de début universel à 90 °C. [R5]</t>
  </si>
  <si>
    <t>92 °C</t>
  </si>
  <si>
    <t>92 °C ne marque pas une perte générale du pouvoir liant. Type d’amidon, sucres et procédé modifient les propriétés ; suivre la fiche du produit. [R4]</t>
  </si>
  <si>
    <t>95 °C</t>
  </si>
  <si>
    <t>Légumes : les guides proposent des réglages différents selon l’espèce et la coupe. Préciser le calibre et tester la recette. [R8]</t>
  </si>
  <si>
    <t>97 °C</t>
  </si>
  <si>
    <t>97 °C n’est pas un minimum de toute cuisson végétale. Des recettes sous vide utilisent moins de 95 °C ; ce sont des repères culinaires. [R8]</t>
  </si>
  <si>
    <t>L’ébullition ne détruit pas toutes les spores. Enfourner à 100 °C ne valide pas le procédé basse température. [H7]</t>
  </si>
  <si>
    <t>Contrôles : maintenir le cœur mesuré ; ne pas confondre cuisson et service</t>
  </si>
  <si>
    <t>COUPLES À CŒUR</t>
  </si>
  <si>
    <t>.</t>
  </si>
  <si>
    <t>ENCEINTE</t>
  </si>
  <si>
    <t>Réglage PMS</t>
  </si>
  <si>
    <t>FSA [H1]</t>
  </si>
  <si>
    <t>Four / bain</t>
  </si>
  <si>
    <t>Réglage ≠ cœur</t>
  </si>
  <si>
    <t>&gt; 70 °C</t>
  </si>
  <si>
    <t>≥ 5 min</t>
  </si>
  <si>
    <t>Œufs [H8]</t>
  </si>
  <si>
    <t>≥ 63 °C</t>
  </si>
  <si>
    <t>Chaud [H2]</t>
  </si>
  <si>
    <t>Tendre</t>
  </si>
  <si>
    <t>Cœur + temps</t>
  </si>
  <si>
    <t>10 → 63 °C</t>
  </si>
  <si>
    <t>≤ 1 h</t>
  </si>
  <si>
    <t>Remise [H2]</t>
  </si>
  <si>
    <t>Point froid
+ maintien</t>
  </si>
  <si>
    <t>Collagène</t>
  </si>
  <si>
    <t>Temps + chaleur</t>
  </si>
  <si>
    <t>Légumes</t>
  </si>
  <si>
    <t>Essai recette</t>
  </si>
  <si>
    <t>Mesurer le point froid, puis chronométrer le maintien. Repères généraux : protocole adapté au produit.</t>
  </si>
  <si>
    <t>Différé</t>
  </si>
  <si>
    <t>Refroidir 63 → 10 °C en ≤ 2 h ; stocker à 0 / +3 °C ; remettre à ≥ 63 °C en ≤ 1 h entre 10 et 63 °C. [H2]</t>
  </si>
  <si>
    <t>À LIRE</t>
  </si>
  <si>
    <t>UTILISATION EN FORMATION — CONTRÔLE DOCUMENTAIRE DU 05/10/2026</t>
  </si>
  <si>
    <t>Support pédagogique : les valeurs de gauche sont des repères de lecture ; aucun protocole local validé ici.</t>
  </si>
  <si>
    <t>Avant production : contrôler le procédé avec le produit, le calibre, la charge et le matériel réellement utilisés.</t>
  </si>
  <si>
    <t>Distinguer montée en température, maintien au cœur et durée totale. Enregistrer le point froid et les heures.</t>
  </si>
  <si>
    <t>Les couples FSA sont des repères généraux. Les recettes à base d’œufs en coquille ont un repère ministériel distinct.</t>
  </si>
  <si>
    <t>Pour les œufs en coquille : traitement équivalent à un cœur &gt; 70 °C pendant au moins 5 min. [H8]</t>
  </si>
  <si>
    <t>Les produits et dangers particuliers peuvent demander un traitement différent de ces repères généraux.</t>
  </si>
  <si>
    <t>La basse température peut convenir au différé si toute la chaîne est maîtrisée ; le sous vide ne stérilise pas.</t>
  </si>
  <si>
    <t>Pour les convives âgés : vérifier ensemble la sécurité, la tendreté et les conditions de remise en température.</t>
  </si>
  <si>
    <t>Si le cœur dépasse le couple choisi, le maintien reste à contrôler ; un pic de température ne suffit pas.</t>
  </si>
  <si>
    <t>AUDIT</t>
  </si>
  <si>
    <t>Corrigés : confusion four / cœur, maintien d’une seconde, degrés culinaires pris pour des critères sanitaires.</t>
  </si>
  <si>
    <t>Retirés : température unique des œufs, des amidons et des légumes, et assimilation Maillard / caramel.</t>
  </si>
  <si>
    <t>Le résumé de liaison froide est remplacé ; les lignes 52–53 sont corrigées et incluses dans l’impression.</t>
  </si>
  <si>
    <t>SOURCES</t>
  </si>
  <si>
    <t>Cliquer sur le titre pour ouvrir la référence. Les codes relient le texte à sa source.</t>
  </si>
  <si>
    <t>H1</t>
  </si>
  <si>
    <t>Food Standards Agency — Cooking your food, section 3 : températures et durées.</t>
  </si>
  <si>
    <t>Repères FSA, cœur mesuré. Ils ne constituent pas la loi française.</t>
  </si>
  <si>
    <t>H2</t>
  </si>
  <si>
    <t>Légifrance — Arrêté du 21 décembre 2009, annexe IV : restauration collective.</t>
  </si>
  <si>
    <t>Règles générales présentées ici. Les dérogations nécessitent une analyse des dangers validée.</t>
  </si>
  <si>
    <t>H8</t>
  </si>
  <si>
    <t>Ministère de l’Agriculture — Guide PMS des petits établissements collectifs (2021).</t>
  </si>
  <si>
    <t>Fiches 2.10 (œufs), 2.11 (cuisson), 2.12–2.13 (différé) et 4.7 (convives sensibles).</t>
  </si>
  <si>
    <t>H9</t>
  </si>
  <si>
    <t>Food Standards Agency — Vacuum packaging : maîtrise des dangers sous vide.</t>
  </si>
  <si>
    <t>Le sous vide ne stérilise pas. La durée de conservation demande une justification propre au procédé.</t>
  </si>
  <si>
    <t>R1</t>
  </si>
  <si>
    <t>Tornberg (2005) — Effets de la chaleur sur les protéines de la viande.</t>
  </si>
  <si>
    <t>Résumé scientifique consulté. Plages expérimentales ; ce ne sont pas des barèmes de production.</t>
  </si>
  <si>
    <t>R2</t>
  </si>
  <si>
    <t>Vaskoska et al. (2020) — Muscle, maturation, température, texture et pertes du bœuf.</t>
  </si>
  <si>
    <t>Résumé et résultats indexés consultés. Essais sur trois muscles de bœuf ; portée limitée à ces essais.</t>
  </si>
  <si>
    <t>R3</t>
  </si>
  <si>
    <t>Raikos et al. (2007) — Gels de protéines d’œuf : effets du pH, du sucre et du sel.</t>
  </si>
  <si>
    <t>Résumé scientifique consulté. DOI : 10.1016/j.foodhyd.2006.03.015.</t>
  </si>
  <si>
    <t>R4</t>
  </si>
  <si>
    <t>Woodbury et al. (2023) — Sucres et gélatinisation de l’amidon de blé.</t>
  </si>
  <si>
    <t>Article consulté. Les effets mesurés ne fixent pas une température unique pour tous les amidons.</t>
  </si>
  <si>
    <t>R5</t>
  </si>
  <si>
    <t>INRAE / AgroParisTech — Glossaire, lettre M, entrée « Maillard ».</t>
  </si>
  <si>
    <t>Brunissement : distinguer réactions entre protéines et sucres réducteurs, et caramélisation.</t>
  </si>
  <si>
    <t>R6</t>
  </si>
  <si>
    <t>Combes et al. (2004) — Température, durée, collagène et tendreté de la viande de lapin.</t>
  </si>
  <si>
    <t>Résumé consulté. La réponse de texture n’est pas la même pour tous les muscles ou toutes les espèces.</t>
  </si>
  <si>
    <t>R7</t>
  </si>
  <si>
    <t>USDA / FSIS — The Color of Meat and Poultry : pigments et couleur des viandes.</t>
  </si>
  <si>
    <t>Myoglobine et variations de couleur. Référence biologique ; les températures américaines ne sont pas reprises.</t>
  </si>
  <si>
    <t>R8</t>
  </si>
  <si>
    <t>Sammic / SmartVide — Guide de cuisson des légumes sous vide.</t>
  </si>
  <si>
    <t>Repères culinaires approximatifs selon le fabricant ; ils montrent la diversité, sans valider le procédé local.</t>
  </si>
  <si>
    <t>H3</t>
  </si>
  <si>
    <t>ANSES / LRUE — Staphylocoques à coagulase positive et entérotoxines.</t>
  </si>
  <si>
    <t>Distinguer la bactérie sensible à la chaleur et ses entérotoxines préformées, thermorésistantes.</t>
  </si>
  <si>
    <t>H5</t>
  </si>
  <si>
    <t>Ministère de l’Agriculture — Les Bacillus cereus.</t>
  </si>
  <si>
    <t>Spores, riz et autres féculents ; céréulide thermostable. Prévenir la croissance par la maîtrise des délais.</t>
  </si>
  <si>
    <t>H7</t>
  </si>
  <si>
    <t>Organisation mondiale de la santé — Botulism : spores et toxine botulinique.</t>
  </si>
  <si>
    <t>La toxine est thermolabile, les spores sont thermorésistantes. Ce document n’est pas un barème de conserve.</t>
  </si>
  <si>
    <t>Référence historique indiquée en 1997 : C. Alais et G. Linden, éd. Masson. Ouvrage non consulté pour cet audit.</t>
  </si>
  <si>
    <t>Les coordonnées anciennes et la date du 17/09/1997 sont conservées comme mentions historiques.</t>
  </si>
  <si>
    <t>Réactions des aliments à la chaleur</t>
  </si>
  <si>
    <t>Révisé le 05/10/2026</t>
  </si>
  <si>
    <t>Application : PMS local</t>
  </si>
  <si>
    <t>Repères de lecture : utiliser un protocole adapté au produit avant toute production.</t>
  </si>
  <si>
    <t>Protéines sarcoplasmiques : beaucoup s’agrègent entre 40 et 60 °C ; certaines évoluent jusqu’à 90 °C. [R1]</t>
  </si>
  <si>
    <t>Les résultats sur protéines en solution ne sont pas des barèmes pour une viande entière. [R1]</t>
  </si>
  <si>
    <t>54 °C</t>
  </si>
  <si>
    <t>Collagène : dénaturation décrite vers 53–63 °C ; pas un seuil unique de tendreté. [R1]</t>
  </si>
  <si>
    <t>Gélatine : poursuivre le chauffage. La stabilité des liaisons du collagène conditionne la transformation. [R1]</t>
  </si>
  <si>
    <t>58 °C : pas de tendreté maximale commune. Le muscle et sa maturation influencent le résultat. [R2]</t>
  </si>
  <si>
    <t>Retrait et pertes varient selon muscle, maturation et température. Aucun raccourcissement universel à 75 % de la longueur. [R2]</t>
  </si>
  <si>
    <t>La couleur ne prouve pas la sécurité. Mesurer le point froid et contrôler le maintien prévu. [R7]</t>
  </si>
  <si>
    <t>63 °C : repère de service chaud, pas un début unique de transformation du collagène. [H2, R1]</t>
  </si>
  <si>
    <t>65 °C : pas de pic de dureté commun à tous les muscles. [R2]</t>
  </si>
  <si>
    <t>68 °C n’est pas une frontière sec / juteux. Œuf et tapioca ne partagent pas un seuil unique. [R2, R3, R4]</t>
  </si>
  <si>
    <t>Les pertes augmentent dans les essais de bœuf étudiés. Cela ne fixe pas le rendement de toutes les recettes. [R2]</t>
  </si>
  <si>
    <t>Œufs : le pH, le sucre et le sel modifient la formation et la fermeté du gel. La prise du blanc et du jaune dépend de la préparation. [R3]</t>
  </si>
  <si>
    <t>74 °C</t>
  </si>
  <si>
    <t>Amidon : composition de la recette et sucres modifient la gélatinisation. Un résultat sur l’amidon de blé ne vaut pas pour tous les liants. [R4]</t>
  </si>
  <si>
    <t>Contrôle pédagogique : peser avant et après cuisson. Noter le rendement, le calibre, la courbe de température et la texture obtenue.</t>
  </si>
  <si>
    <t>Transformation en gélatine : dépend du collagène et du traitement ; pas une disparition de toute dureté. [R1]</t>
  </si>
  <si>
    <t>85 °C n’est pas une garantie de tendreté maximale. Des essais sur le lapin montrent qu’augmenter la température peut aussi accroître la résistance. [R6]</t>
  </si>
  <si>
    <t>Résumé : mécanismes et contrôles, sans température « magique »</t>
  </si>
  <si>
    <t>Protéines musculaires</t>
  </si>
  <si>
    <t>Collagène : transformation progressive</t>
  </si>
  <si>
    <t>Sécurité : contrôler le cœur et le temps. La couleur ne suffit pas.</t>
  </si>
  <si>
    <t>Chaleur</t>
  </si>
  <si>
    <t>+</t>
  </si>
  <si>
    <t>+ durée</t>
  </si>
  <si>
    <t>Retrait et pertes d’eau</t>
  </si>
  <si>
    <t>Différences</t>
  </si>
  <si>
    <t>Point froid</t>
  </si>
  <si>
    <t>Mesurer le rendement</t>
  </si>
  <si>
    <t>Tendreté</t>
  </si>
  <si>
    <t>Maintien mesuré</t>
  </si>
  <si>
    <t>La température du tableau sert à organiser la lecture : elle n’annonce pas un changement instantané pour tout aliment.</t>
  </si>
  <si>
    <t>Pour la mastication : définir un contrôle de tendreté reproductible ; une température seule ne décrit pas la texture.</t>
  </si>
  <si>
    <t>Retirés : tendreté maximale à 58 / 85 °C, frontière sec / juteux à 68 °C, raccourcissement et pertes universels.</t>
  </si>
  <si>
    <t>Les résumés de texture sont corrigés. Plages biochimiques et critères sanitaires sont désormais distingués.</t>
  </si>
  <si>
    <t>Températures, durées et dangers microbiologiques</t>
  </si>
  <si>
    <t>Application :PMS local</t>
  </si>
  <si>
    <t>Repères de lecture : bactéries, spores et toxines diffèrent. Contrôler un couple cœur–durée.</t>
  </si>
  <si>
    <t>La réfrigération ralentit la croissance ; elle ne stérilise pas. Listeria monocytogenes peut se multiplier au froid. Pas de frontière générale à 20 °C. [H6]</t>
  </si>
  <si>
    <t>Les bactéries peuvent se multiplier et produire certaines toxines. Une toxine ne se « réveille » pas et ne se multiplie pas. [H3, H5]</t>
  </si>
  <si>
    <t>C. perfringens : croissance rapide en conditions favorables. Un optimum de 43 °C a été observé ; il varie selon les conditions. [H10]</t>
  </si>
  <si>
    <t>45 °C n’est pas un traitement d’assainissement. C. perfringens peut encore se développer à cette température. [H10]</t>
  </si>
  <si>
    <t>52 °C</t>
  </si>
  <si>
    <t>52 °C n’est ni un maximum commun de croissance ni un début universel de pasteurisation. Des souches de C. perfringens croissent encore vers 52–54 °C. [H10]</t>
  </si>
  <si>
    <t>La résistance thermique dépend du germe, de la souche et de l’aliment. Aucun début de destruction commun à 54 °C. [H3]</t>
  </si>
  <si>
    <t>58 °C sans durée ne garantit pas la destruction des parasites. Viande de gibier et poisson : prévoir les contrôles et le traitement propres au danger. [H8]</t>
  </si>
  <si>
    <t>Les entérotoxines staphylococciques et la céréulide résistent à des cuissons usuelles. Une nouvelle cuisson ne garantit pas le rattrapage d’un aliment contaminé. [H3, H5]</t>
  </si>
  <si>
    <t>Service chaud : règle générale ≥ 63 °C. Cette consigne ne prouve pas une pasteurisation et ne détruit pas toutes les spores. [H2, H7]</t>
  </si>
  <si>
    <t>FSA : 65 °C à cœur pendant 10 min. Aucune VP automatique de 100. [H1]</t>
  </si>
  <si>
    <t>Farces et produits hachés : choisir et vérifier un couple cœur–durée adapté. 66 °C seul ne définit pas le résultat sanitaire. [H8]</t>
  </si>
  <si>
    <t>C. perfringens ne se multiplie pas dans la plage 65–80 °C annoncée dans l’ancienne fiche. Distinguer croissance et survie des spores. [H10]</t>
  </si>
  <si>
    <t>FSA : 70 °C au point froid pendant 2 min. [H1]</t>
  </si>
  <si>
    <t>Poisson : 72 °C ne détruit pas l’histamine déjà formée. La prévention repose sur la chaîne du froid et la maîtrise des matières premières. [H4]</t>
  </si>
  <si>
    <t>FSA : 75 °C au point froid pendant 30 s. Sans stérilisation. [H1, H7]</t>
  </si>
  <si>
    <t>Riz et féculents : Bacillus cereus peut laisser des spores et une toxine thermostable. 80 °C n’est pas une « débactérisation » garantie. [H5]</t>
  </si>
  <si>
    <t>Certaines souches d’E. coli, dont les STEC, sont pathogènes. Le couple « 90 °C / 3 min » n’est pas un seuil universel à appliquer à tous les aliments. [H6]</t>
  </si>
  <si>
    <t>L’ébullition ne garantit pas la destruction des spores de C. botulinum. Sa toxine est thermolabile : ne pas confondre toxine et spore. Aucun procédé de conserve validé ici. [H7]</t>
  </si>
  <si>
    <t>120 °C</t>
  </si>
  <si>
    <t>120 °C / 5 min ou 20 min : ces anciens barèmes sont retirés. Une stérilisation exige un procédé validé pour le produit, le conditionnement et le point froid. [H7]</t>
  </si>
  <si>
    <t>MICROBES</t>
  </si>
  <si>
    <t>Origine</t>
  </si>
  <si>
    <t>Danger</t>
  </si>
  <si>
    <t>Aliments</t>
  </si>
  <si>
    <t>Résistance</t>
  </si>
  <si>
    <t>Prévention</t>
  </si>
  <si>
    <t>Froid</t>
  </si>
  <si>
    <t>Staphylococcus aureus</t>
  </si>
  <si>
    <t>Peau, nez, mains</t>
  </si>
  <si>
    <t>Toxine préformée</t>
  </si>
  <si>
    <t>Plats manipulés</t>
  </si>
  <si>
    <t>Cellules sensibles</t>
  </si>
  <si>
    <t>Entérotoxines résistantes</t>
  </si>
  <si>
    <t>Hygiène des mains</t>
  </si>
  <si>
    <t>Maîtriser les délais</t>
  </si>
  <si>
    <t>Cuire ne rattrape pas</t>
  </si>
  <si>
    <t>Sol, intestin</t>
  </si>
  <si>
    <t>Toxi-infection</t>
  </si>
  <si>
    <t>Plats de viande</t>
  </si>
  <si>
    <t>Spores possibles</t>
  </si>
  <si>
    <t>Spores résistantes</t>
  </si>
  <si>
    <t>Refroidir vite</t>
  </si>
  <si>
    <t>Éviter l’attente tiède</t>
  </si>
  <si>
    <t>Différé à maîtriser</t>
  </si>
  <si>
    <t>H10, H6</t>
  </si>
  <si>
    <t>Clostridium botulinum</t>
  </si>
  <si>
    <t>Environnement</t>
  </si>
  <si>
    <t>Toxine botulinique</t>
  </si>
  <si>
    <t>Milieux sans oxygène</t>
  </si>
  <si>
    <t>Toxine thermolabile</t>
  </si>
  <si>
    <t>Procédé validé</t>
  </si>
  <si>
    <t>DLC justifiée</t>
  </si>
  <si>
    <t>Sous vide : vigilance</t>
  </si>
  <si>
    <t>H7, H9</t>
  </si>
  <si>
    <t>Salmonella</t>
  </si>
  <si>
    <t>Intestin animal</t>
  </si>
  <si>
    <t>Infection</t>
  </si>
  <si>
    <t>Œufs, viandes…</t>
  </si>
  <si>
    <t>Couple adapté</t>
  </si>
  <si>
    <t>Pas de spores</t>
  </si>
  <si>
    <t>Séparer cru / cuit</t>
  </si>
  <si>
    <t>Chaîne du froid</t>
  </si>
  <si>
    <t>Convives sensibles</t>
  </si>
  <si>
    <t>H6</t>
  </si>
  <si>
    <t>Escherichia coli</t>
  </si>
  <si>
    <t>Intestin</t>
  </si>
  <si>
    <t>STEC pathogènes</t>
  </si>
  <si>
    <t>Viande hachée…</t>
  </si>
  <si>
    <t>Hygiène, cuisson</t>
  </si>
  <si>
    <t>STEC : formes graves</t>
  </si>
  <si>
    <t>B. cereus</t>
  </si>
  <si>
    <t>Sol, matières</t>
  </si>
  <si>
    <t>Infection / toxine</t>
  </si>
  <si>
    <t>Riz, féculents…</t>
  </si>
  <si>
    <t>Céréulide résistante</t>
  </si>
  <si>
    <t>Pas de rattrapage garanti</t>
  </si>
  <si>
    <t>Listeria</t>
  </si>
  <si>
    <t>Listériose</t>
  </si>
  <si>
    <t>Prêts à consommer</t>
  </si>
  <si>
    <t>Éviter recontamination</t>
  </si>
  <si>
    <t>Croissance possible</t>
  </si>
  <si>
    <t>H6, H8</t>
  </si>
  <si>
    <t>Pour les bactéries végétatives : repères FSA. Parasites, virus, conserves et aliments particuliers : traitement spécifique.</t>
  </si>
  <si>
    <t>Le maintien à chaud, la cuisson et la stérilisation répondent à des objectifs différents.</t>
  </si>
  <si>
    <t>Différé possible si cuisson, refroidissement, stockage et remise en température sont maîtrisés dans le PMS.</t>
  </si>
  <si>
    <t>DLC : la fixer pour le procédé. Sans étude de durée de vie, l’annexe IV limite à J+3 ; ce n’est pas une garantie de sécurité.</t>
  </si>
  <si>
    <t>Consommer le jour de la première remise en température. Les mixés différés demandent une analyse spécifique. [H2, H8]</t>
  </si>
  <si>
    <t>D / z / VP : préciser germe cible, référence, paramètres, matrice et courbe au cœur avant tout calcul.</t>
  </si>
  <si>
    <t>Corrigés : multiplication des toxines, croissance de C. perfringens à 65–80 °C et E. coli déclaré non pathogène.</t>
  </si>
  <si>
    <t>Retirés : VP automatiques et barèmes universels de stérilisation. Ajouts : B. cereus et Listeria.</t>
  </si>
  <si>
    <t>Tableau des microbes : colonnes lisibles, police harmonisée dans ce tableau, hauteurs et alignements adaptés.</t>
  </si>
  <si>
    <t>H4</t>
  </si>
  <si>
    <t>ANSES — Vigil’Anses n° 17, juin 2022 : intoxications à l’histamine.</t>
  </si>
  <si>
    <t>PDF, p. 1 : l’histamine du poisson n’est éliminée ni par la cuisson ni par la congélation.</t>
  </si>
  <si>
    <t>FDA — Bad Bug Book, 2e édition (2012) : dangers biologiques alimentaires.</t>
  </si>
  <si>
    <t>Chapitres Salmonella, E. coli pathogènes et Listeria. Référence biologique, pas réglementation française.</t>
  </si>
  <si>
    <t>H10</t>
  </si>
  <si>
    <t>Li et McClane (2006) — Température, croissance et survie de C. perfringens.</t>
  </si>
  <si>
    <t>Résultats § croissance : optimum observé 43 °C ; maxima 48–54 °C selon les souches étudiées.</t>
  </si>
  <si>
    <t>Les trois anciennes formules CELL de chemin sont remplacées par le nom du fichier. Aucun calcul alimentaire supprimé.</t>
  </si>
  <si>
    <t>Fichier final : aucune formule partagée ou matricielle, aucun VBA, aucune liaison de calcul externe.</t>
  </si>
  <si>
    <t>43-44-45</t>
  </si>
  <si>
    <t>Cuisson : cœur, enceinte, durée et texture - Réactions des aliments à la chaleur - Températures, durées et dangers microbiologiques</t>
  </si>
  <si>
    <t>3 DOCUMENTS ONT ÉTÉ AJOUTÉS</t>
  </si>
  <si>
    <t>46_.guide_de_cuisson</t>
  </si>
  <si>
    <t>47_.matériel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</si>
</sst>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h:mm;@"/>
    <numFmt numFmtId="165" formatCode="0.0&quot; min&quot;"/>
    <numFmt numFmtId="166" formatCode="#,##0.0"/>
    <numFmt numFmtId="167" formatCode="0&quot; %&quot;"/>
    <numFmt numFmtId="168" formatCode="0&quot; min&quot;"/>
    <numFmt numFmtId="169" formatCode="0.0"/>
    <numFmt numFmtId="170" formatCode="0.00&quot; Kg&quot;"/>
    <numFmt numFmtId="171" formatCode="0&quot; g&quot;"/>
    <numFmt numFmtId="172" formatCode="0.000&quot; Kg&quot;"/>
    <numFmt numFmtId="173" formatCode="&quot;/ &quot;0"/>
    <numFmt numFmtId="174" formatCode="h&quot;h&quot;mm"/>
    <numFmt numFmtId="175" formatCode="[h]&quot;H&quot;mm"/>
    <numFmt numFmtId="176" formatCode="0&quot;°C&quot;"/>
    <numFmt numFmtId="177" formatCode="#,##0.00\ &quot;€&quot;"/>
    <numFmt numFmtId="178" formatCode="0.0&quot; %&quot;"/>
    <numFmt numFmtId="179" formatCode="0.00&quot;Kg&quot;"/>
    <numFmt numFmtId="180" formatCode="0.0%"/>
    <numFmt numFmtId="181" formatCode="0&quot;%&quot;"/>
    <numFmt numFmtId="182" formatCode="dddd\ dd\ mmmm\ yyyy\ hh:mm"/>
    <numFmt numFmtId="183" formatCode="0&quot; °&quot;"/>
    <numFmt numFmtId="184" formatCode="0\ &quot;lignes masquées &quot;"/>
    <numFmt numFmtId="185" formatCode="0.0&quot; g&quot;"/>
    <numFmt numFmtId="186" formatCode="0.000&quot;Kg&quot;"/>
    <numFmt numFmtId="187" formatCode="0&quot; mn&quot;"/>
    <numFmt numFmtId="188" formatCode="0.000"/>
    <numFmt numFmtId="189" formatCode="0.0&quot;°C&quot;"/>
    <numFmt numFmtId="190" formatCode="0&quot; °C&quot;"/>
    <numFmt numFmtId="191" formatCode="[s]&quot; s&quot;"/>
    <numFmt numFmtId="192" formatCode="[m]&quot; min &quot;ss&quot; s&quot;"/>
  </numFmts>
  <fonts count="358">
    <font>
      <sz val="11"/>
      <name val="Carlito"/>
    </font>
    <font>
      <sz val="11"/>
      <color theme="1"/>
      <name val="Calibri"/>
      <family val="2"/>
      <scheme val="minor"/>
    </font>
    <font>
      <sz val="11"/>
      <color theme="1"/>
      <name val="Calibri"/>
      <family val="2"/>
      <scheme val="minor"/>
    </font>
    <font>
      <sz val="11"/>
      <color theme="1"/>
      <name val="Calibri"/>
      <family val="2"/>
      <scheme val="minor"/>
    </font>
    <font>
      <b/>
      <sz val="16"/>
      <color rgb="FFFFFFFF"/>
      <name val="Calibri"/>
      <family val="2"/>
    </font>
    <font>
      <b/>
      <sz val="12"/>
      <color rgb="FF202020"/>
      <name val="Calibri"/>
      <family val="2"/>
    </font>
    <font>
      <sz val="12"/>
      <color rgb="FF202020"/>
      <name val="Calibri"/>
      <family val="2"/>
    </font>
    <font>
      <sz val="12"/>
      <color rgb="FF202020"/>
      <name val="Calibri"/>
      <family val="2"/>
    </font>
    <font>
      <b/>
      <sz val="12"/>
      <color rgb="FFFFFFFF"/>
      <name val="Calibri"/>
      <family val="2"/>
    </font>
    <font>
      <b/>
      <sz val="12"/>
      <color theme="0"/>
      <name val="Calibri"/>
      <family val="2"/>
    </font>
    <font>
      <b/>
      <sz val="14"/>
      <color theme="0"/>
      <name val="Calibri"/>
      <family val="2"/>
    </font>
    <font>
      <b/>
      <sz val="14"/>
      <color rgb="FF202020"/>
      <name val="Calibri"/>
      <family val="2"/>
    </font>
    <font>
      <b/>
      <sz val="14"/>
      <color rgb="FFFFFFFF"/>
      <name val="Calibri"/>
      <family val="2"/>
    </font>
    <font>
      <sz val="12"/>
      <name val="Carlito"/>
      <family val="2"/>
    </font>
    <font>
      <sz val="10"/>
      <name val="Arial"/>
      <family val="2"/>
    </font>
    <font>
      <b/>
      <sz val="12"/>
      <color rgb="FFC00000"/>
      <name val="Calibri"/>
      <family val="2"/>
      <scheme val="minor"/>
    </font>
    <font>
      <b/>
      <sz val="12"/>
      <color rgb="FFC00000"/>
      <name val="Calibri"/>
      <family val="2"/>
    </font>
    <font>
      <b/>
      <sz val="12"/>
      <color rgb="FF0033CC"/>
      <name val="Calibri"/>
      <family val="2"/>
    </font>
    <font>
      <sz val="12"/>
      <color rgb="FF0033CC"/>
      <name val="Calibri"/>
      <family val="2"/>
    </font>
    <font>
      <b/>
      <sz val="14"/>
      <color rgb="FF0033CC"/>
      <name val="Calibri"/>
      <family val="2"/>
    </font>
    <font>
      <b/>
      <sz val="14"/>
      <color rgb="FFC00000"/>
      <name val="Calibri"/>
      <family val="2"/>
    </font>
    <font>
      <b/>
      <sz val="12"/>
      <name val="Carlito"/>
      <family val="2"/>
    </font>
    <font>
      <sz val="12"/>
      <color rgb="FF0033CC"/>
      <name val="Carlito"/>
      <family val="2"/>
    </font>
    <font>
      <sz val="12"/>
      <color rgb="FFC00000"/>
      <name val="Calibri"/>
      <family val="2"/>
    </font>
    <font>
      <sz val="12"/>
      <color rgb="FFC00000"/>
      <name val="Carlito"/>
      <family val="2"/>
    </font>
    <font>
      <b/>
      <sz val="12"/>
      <color rgb="FFC00000"/>
      <name val="Carlito"/>
      <family val="2"/>
    </font>
    <font>
      <sz val="14"/>
      <name val="Carlito"/>
      <family val="2"/>
    </font>
    <font>
      <b/>
      <sz val="12"/>
      <color rgb="FF0033CC"/>
      <name val="Carlito"/>
      <family val="2"/>
    </font>
    <font>
      <b/>
      <sz val="14"/>
      <name val="Carlito"/>
      <family val="2"/>
    </font>
    <font>
      <sz val="11"/>
      <name val="Carlito"/>
      <family val="2"/>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6"/>
      <color theme="0"/>
      <name val="Calibri"/>
      <family val="2"/>
      <scheme val="minor"/>
    </font>
    <font>
      <sz val="9"/>
      <color theme="0"/>
      <name val="Calibri"/>
      <family val="2"/>
      <scheme val="minor"/>
    </font>
    <font>
      <sz val="12"/>
      <color theme="1"/>
      <name val="Calibri"/>
      <family val="2"/>
      <scheme val="minor"/>
    </font>
    <font>
      <b/>
      <sz val="14"/>
      <name val="Calibri"/>
      <family val="2"/>
      <scheme val="minor"/>
    </font>
    <font>
      <sz val="14"/>
      <name val="Calibri"/>
      <family val="2"/>
      <scheme val="minor"/>
    </font>
    <font>
      <b/>
      <sz val="14"/>
      <color rgb="FFC00000"/>
      <name val="Calibri"/>
      <family val="2"/>
      <scheme val="minor"/>
    </font>
    <font>
      <sz val="14"/>
      <color theme="1"/>
      <name val="Calibri"/>
      <family val="2"/>
      <scheme val="minor"/>
    </font>
    <font>
      <b/>
      <sz val="14"/>
      <color theme="1"/>
      <name val="Calibri"/>
      <family val="2"/>
      <scheme val="minor"/>
    </font>
    <font>
      <b/>
      <sz val="12"/>
      <name val="Calibri"/>
      <family val="2"/>
      <scheme val="minor"/>
    </font>
    <font>
      <sz val="12"/>
      <name val="Calibri"/>
      <family val="2"/>
      <scheme val="minor"/>
    </font>
    <font>
      <sz val="9"/>
      <name val="Calibri"/>
      <family val="2"/>
      <scheme val="minor"/>
    </font>
    <font>
      <sz val="11"/>
      <name val="Calibri"/>
      <family val="2"/>
      <scheme val="minor"/>
    </font>
    <font>
      <u/>
      <sz val="12"/>
      <color theme="10"/>
      <name val="Calibri"/>
      <family val="2"/>
      <scheme val="minor"/>
    </font>
    <font>
      <b/>
      <sz val="12"/>
      <color theme="1"/>
      <name val="Calibri"/>
      <family val="2"/>
      <scheme val="minor"/>
    </font>
    <font>
      <b/>
      <sz val="12"/>
      <color rgb="FF0033CC"/>
      <name val="Calibri"/>
      <family val="2"/>
      <scheme val="minor"/>
    </font>
    <font>
      <sz val="12"/>
      <color rgb="FFC00000"/>
      <name val="Calibri"/>
      <family val="2"/>
      <scheme val="minor"/>
    </font>
    <font>
      <sz val="16"/>
      <color theme="0"/>
      <name val="Calibri"/>
      <family val="2"/>
      <scheme val="minor"/>
    </font>
    <font>
      <b/>
      <u/>
      <sz val="12"/>
      <color theme="10"/>
      <name val="Calibri"/>
      <family val="2"/>
      <scheme val="minor"/>
    </font>
    <font>
      <sz val="12"/>
      <color rgb="FF0033CC"/>
      <name val="Calibri"/>
      <family val="2"/>
      <scheme val="minor"/>
    </font>
    <font>
      <sz val="11"/>
      <color theme="1"/>
      <name val="Calibri"/>
      <family val="2"/>
    </font>
    <font>
      <sz val="8"/>
      <color theme="0"/>
      <name val="Calibri"/>
      <family val="2"/>
      <scheme val="minor"/>
    </font>
    <font>
      <sz val="10"/>
      <name val="MS Sans Serif"/>
      <family val="2"/>
    </font>
    <font>
      <b/>
      <sz val="14"/>
      <color rgb="FFFFFF00"/>
      <name val="Calibri"/>
      <family val="2"/>
      <scheme val="minor"/>
    </font>
    <font>
      <b/>
      <sz val="16"/>
      <name val="Calibri"/>
      <family val="2"/>
      <scheme val="minor"/>
    </font>
    <font>
      <b/>
      <sz val="20"/>
      <color rgb="FF0000FF"/>
      <name val="Calibri"/>
      <family val="2"/>
      <scheme val="minor"/>
    </font>
    <font>
      <b/>
      <sz val="14"/>
      <color theme="0"/>
      <name val="Calibri"/>
      <family val="2"/>
      <scheme val="minor"/>
    </font>
    <font>
      <b/>
      <sz val="26"/>
      <color rgb="FFFFFFFF"/>
      <name val="Calibri"/>
      <family val="2"/>
      <scheme val="minor"/>
    </font>
    <font>
      <sz val="12"/>
      <color theme="1"/>
      <name val="Calibri"/>
      <family val="2"/>
    </font>
    <font>
      <sz val="12"/>
      <color rgb="FF0070C0"/>
      <name val="Calibri"/>
      <family val="2"/>
      <scheme val="minor"/>
    </font>
    <font>
      <b/>
      <sz val="12"/>
      <color indexed="12"/>
      <name val="Calibri"/>
      <family val="2"/>
      <scheme val="minor"/>
    </font>
    <font>
      <b/>
      <sz val="14"/>
      <color theme="1"/>
      <name val="Calibri"/>
      <family val="2"/>
    </font>
    <font>
      <b/>
      <sz val="14"/>
      <color indexed="12"/>
      <name val="Calibri"/>
      <family val="2"/>
      <scheme val="minor"/>
    </font>
    <font>
      <b/>
      <sz val="11"/>
      <name val="Calibri"/>
      <family val="2"/>
      <scheme val="minor"/>
    </font>
    <font>
      <b/>
      <sz val="12"/>
      <color theme="9" tint="-0.249977111117893"/>
      <name val="Calibri"/>
      <family val="2"/>
      <scheme val="minor"/>
    </font>
    <font>
      <b/>
      <sz val="14"/>
      <color theme="9" tint="-0.249977111117893"/>
      <name val="Calibri"/>
      <family val="2"/>
      <scheme val="minor"/>
    </font>
    <font>
      <b/>
      <sz val="12"/>
      <color theme="9" tint="-0.499984740745262"/>
      <name val="Calibri"/>
      <family val="2"/>
      <scheme val="minor"/>
    </font>
    <font>
      <b/>
      <sz val="16"/>
      <color indexed="10"/>
      <name val="Calibri"/>
      <family val="2"/>
      <scheme val="minor"/>
    </font>
    <font>
      <b/>
      <sz val="16"/>
      <color rgb="FFC00000"/>
      <name val="Calibri"/>
      <family val="2"/>
      <scheme val="minor"/>
    </font>
    <font>
      <b/>
      <i/>
      <sz val="12"/>
      <name val="Calibri"/>
      <family val="2"/>
      <scheme val="minor"/>
    </font>
    <font>
      <b/>
      <sz val="12"/>
      <color rgb="FFFFFFFF"/>
      <name val="Calibri"/>
      <family val="2"/>
      <scheme val="minor"/>
    </font>
    <font>
      <b/>
      <sz val="14"/>
      <color rgb="FFFFFFFF"/>
      <name val="Calibri"/>
      <family val="2"/>
      <scheme val="minor"/>
    </font>
    <font>
      <b/>
      <sz val="12"/>
      <color theme="0"/>
      <name val="Calibri"/>
      <family val="2"/>
      <scheme val="minor"/>
    </font>
    <font>
      <sz val="12"/>
      <color theme="9" tint="-0.499984740745262"/>
      <name val="Calibri"/>
      <family val="2"/>
      <scheme val="minor"/>
    </font>
    <font>
      <sz val="10"/>
      <name val="Calibri"/>
      <family val="2"/>
      <scheme val="minor"/>
    </font>
    <font>
      <sz val="12"/>
      <color theme="0"/>
      <name val="Calibri"/>
      <family val="2"/>
      <scheme val="minor"/>
    </font>
    <font>
      <sz val="11"/>
      <color rgb="FF0033CC"/>
      <name val="Calibri"/>
      <family val="2"/>
      <scheme val="minor"/>
    </font>
    <font>
      <sz val="9"/>
      <color theme="1"/>
      <name val="Calibri"/>
      <family val="2"/>
      <scheme val="minor"/>
    </font>
    <font>
      <b/>
      <sz val="11"/>
      <color theme="9" tint="-0.49986266670735802"/>
      <name val="Calibri"/>
      <family val="2"/>
      <scheme val="minor"/>
    </font>
    <font>
      <b/>
      <sz val="12"/>
      <color rgb="FF0000FF"/>
      <name val="Calibri"/>
      <family val="2"/>
      <scheme val="minor"/>
    </font>
    <font>
      <b/>
      <sz val="12"/>
      <color rgb="FF000000"/>
      <name val="Calibri"/>
      <family val="2"/>
    </font>
    <font>
      <sz val="11"/>
      <color rgb="FF0000FF"/>
      <name val="Calibri"/>
      <family val="2"/>
      <scheme val="minor"/>
    </font>
    <font>
      <sz val="11"/>
      <color rgb="FFC00000"/>
      <name val="Calibri"/>
      <family val="2"/>
      <scheme val="minor"/>
    </font>
    <font>
      <sz val="11"/>
      <color rgb="FF000000"/>
      <name val="Calibri"/>
      <family val="2"/>
    </font>
    <font>
      <sz val="12"/>
      <color rgb="FF000000"/>
      <name val="Calibri"/>
      <family val="2"/>
    </font>
    <font>
      <b/>
      <sz val="11"/>
      <color rgb="FF0033CC"/>
      <name val="Calibri"/>
      <family val="2"/>
      <scheme val="minor"/>
    </font>
    <font>
      <sz val="12"/>
      <color rgb="FF0000FF"/>
      <name val="Calibri"/>
      <family val="2"/>
      <scheme val="minor"/>
    </font>
    <font>
      <sz val="11"/>
      <color indexed="12"/>
      <name val="Calibri"/>
      <family val="2"/>
      <scheme val="minor"/>
    </font>
    <font>
      <sz val="12"/>
      <color rgb="FFFF0000"/>
      <name val="Calibri"/>
      <family val="2"/>
      <scheme val="minor"/>
    </font>
    <font>
      <b/>
      <sz val="11"/>
      <color theme="1"/>
      <name val="Calibri"/>
      <family val="2"/>
    </font>
    <font>
      <u/>
      <sz val="11"/>
      <color theme="10"/>
      <name val="Calibri"/>
      <family val="2"/>
    </font>
    <font>
      <sz val="11"/>
      <name val="Calibri"/>
      <family val="2"/>
    </font>
    <font>
      <b/>
      <sz val="11"/>
      <color rgb="FFFFFFFF"/>
      <name val="Calibri"/>
      <family val="2"/>
      <scheme val="minor"/>
    </font>
    <font>
      <sz val="8"/>
      <name val="Arial"/>
      <family val="2"/>
    </font>
    <font>
      <i/>
      <sz val="9"/>
      <color theme="1"/>
      <name val="Calibri"/>
      <family val="2"/>
      <scheme val="minor"/>
    </font>
    <font>
      <sz val="10"/>
      <name val="MS Sans Serif"/>
    </font>
    <font>
      <sz val="12"/>
      <color theme="1" tint="0.34998626667073579"/>
      <name val="Calibri"/>
      <family val="2"/>
      <scheme val="minor"/>
    </font>
    <font>
      <sz val="12"/>
      <color indexed="12"/>
      <name val="Calibri"/>
      <family val="2"/>
      <scheme val="minor"/>
    </font>
    <font>
      <i/>
      <sz val="9"/>
      <name val="Calibri"/>
      <family val="2"/>
      <scheme val="minor"/>
    </font>
    <font>
      <b/>
      <sz val="10"/>
      <color rgb="FF0066FF"/>
      <name val="Calibri"/>
      <family val="2"/>
      <scheme val="minor"/>
    </font>
    <font>
      <b/>
      <sz val="14"/>
      <color indexed="14"/>
      <name val="Calibri"/>
      <family val="2"/>
      <scheme val="minor"/>
    </font>
    <font>
      <sz val="12"/>
      <color rgb="FF00BC55"/>
      <name val="Calibri"/>
      <family val="2"/>
      <scheme val="minor"/>
    </font>
    <font>
      <b/>
      <sz val="11"/>
      <color rgb="FFC00000"/>
      <name val="Calibri"/>
      <family val="2"/>
      <scheme val="minor"/>
    </font>
    <font>
      <b/>
      <sz val="11"/>
      <color indexed="12"/>
      <name val="Calibri"/>
      <family val="2"/>
      <scheme val="minor"/>
    </font>
    <font>
      <sz val="10"/>
      <color theme="1"/>
      <name val="Calibri"/>
      <family val="2"/>
      <scheme val="minor"/>
    </font>
    <font>
      <b/>
      <i/>
      <sz val="11"/>
      <color rgb="FFC00000"/>
      <name val="Calibri"/>
      <family val="2"/>
      <scheme val="minor"/>
    </font>
    <font>
      <b/>
      <sz val="12"/>
      <color rgb="FFFF0000"/>
      <name val="Calibri"/>
      <family val="2"/>
      <scheme val="minor"/>
    </font>
    <font>
      <b/>
      <sz val="10"/>
      <color indexed="12"/>
      <name val="Calibri"/>
      <family val="2"/>
      <scheme val="minor"/>
    </font>
    <font>
      <b/>
      <sz val="10"/>
      <color rgb="FFC00000"/>
      <name val="Calibri"/>
      <family val="2"/>
      <scheme val="minor"/>
    </font>
    <font>
      <b/>
      <sz val="11"/>
      <color indexed="10"/>
      <name val="Calibri"/>
      <family val="2"/>
      <scheme val="minor"/>
    </font>
    <font>
      <b/>
      <sz val="11"/>
      <color rgb="FF0000FF"/>
      <name val="Calibri"/>
      <family val="2"/>
      <scheme val="minor"/>
    </font>
    <font>
      <b/>
      <sz val="11"/>
      <color rgb="FFFF0000"/>
      <name val="Calibri"/>
      <family val="2"/>
      <scheme val="minor"/>
    </font>
    <font>
      <b/>
      <sz val="10"/>
      <name val="Calibri"/>
      <family val="2"/>
      <scheme val="minor"/>
    </font>
    <font>
      <b/>
      <sz val="12"/>
      <color theme="10"/>
      <name val="Calibri"/>
      <family val="2"/>
      <scheme val="minor"/>
    </font>
    <font>
      <b/>
      <sz val="8"/>
      <color theme="0"/>
      <name val="Calibri"/>
      <family val="2"/>
      <scheme val="minor"/>
    </font>
    <font>
      <sz val="8"/>
      <color theme="1"/>
      <name val="Calibri"/>
      <family val="2"/>
      <scheme val="minor"/>
    </font>
    <font>
      <b/>
      <sz val="11"/>
      <color rgb="FF000000"/>
      <name val="Calibri"/>
      <family val="2"/>
      <scheme val="minor"/>
    </font>
    <font>
      <b/>
      <sz val="11"/>
      <color rgb="FFFFFF00"/>
      <name val="Calibri"/>
      <family val="2"/>
      <scheme val="minor"/>
    </font>
    <font>
      <b/>
      <sz val="12"/>
      <color rgb="FFFFFF00"/>
      <name val="Calibri"/>
      <family val="2"/>
      <scheme val="minor"/>
    </font>
    <font>
      <b/>
      <sz val="18"/>
      <color rgb="FF0000FF"/>
      <name val="Calibri"/>
      <family val="2"/>
      <scheme val="minor"/>
    </font>
    <font>
      <b/>
      <sz val="12"/>
      <color rgb="FF0070C0"/>
      <name val="Calibri"/>
      <family val="2"/>
      <scheme val="minor"/>
    </font>
    <font>
      <b/>
      <sz val="11"/>
      <color rgb="FF0070C0"/>
      <name val="Calibri"/>
      <family val="2"/>
      <scheme val="minor"/>
    </font>
    <font>
      <sz val="12"/>
      <color theme="1"/>
      <name val="Arial Unicode MS"/>
    </font>
    <font>
      <b/>
      <sz val="9"/>
      <color theme="0"/>
      <name val="Calibri"/>
      <family val="2"/>
      <scheme val="minor"/>
    </font>
    <font>
      <b/>
      <sz val="14"/>
      <color rgb="FF0033CC"/>
      <name val="Calibri"/>
      <family val="2"/>
      <scheme val="minor"/>
    </font>
    <font>
      <b/>
      <sz val="20"/>
      <color theme="0"/>
      <name val="Calibri"/>
      <family val="2"/>
      <scheme val="minor"/>
    </font>
    <font>
      <b/>
      <sz val="9"/>
      <name val="Calibri"/>
      <family val="2"/>
      <scheme val="minor"/>
    </font>
    <font>
      <b/>
      <sz val="14"/>
      <color rgb="FF0000FF"/>
      <name val="Calibri"/>
      <family val="2"/>
      <scheme val="minor"/>
    </font>
    <font>
      <sz val="8"/>
      <color rgb="FFBFBFBF"/>
      <name val="Calibri"/>
      <family val="2"/>
      <scheme val="minor"/>
    </font>
    <font>
      <sz val="8"/>
      <color theme="0" tint="-0.249977111117893"/>
      <name val="Calibri"/>
      <family val="2"/>
      <scheme val="minor"/>
    </font>
    <font>
      <sz val="10"/>
      <color theme="0" tint="-0.249977111117893"/>
      <name val="Calibri"/>
      <family val="2"/>
      <scheme val="minor"/>
    </font>
    <font>
      <sz val="11"/>
      <color theme="0" tint="-0.249977111117893"/>
      <name val="Calibri"/>
      <family val="2"/>
      <scheme val="minor"/>
    </font>
    <font>
      <sz val="8"/>
      <color theme="0" tint="-0.34998626667073579"/>
      <name val="Calibri"/>
      <family val="2"/>
      <scheme val="minor"/>
    </font>
    <font>
      <b/>
      <sz val="10"/>
      <color theme="0"/>
      <name val="Calibri"/>
      <family val="2"/>
      <scheme val="minor"/>
    </font>
    <font>
      <b/>
      <sz val="18"/>
      <color theme="9" tint="-0.249977111117893"/>
      <name val="Calibri"/>
      <family val="2"/>
      <scheme val="minor"/>
    </font>
    <font>
      <b/>
      <sz val="18"/>
      <name val="Calibri"/>
      <family val="2"/>
      <scheme val="minor"/>
    </font>
    <font>
      <b/>
      <sz val="36"/>
      <name val="Calibri"/>
      <family val="2"/>
      <scheme val="minor"/>
    </font>
    <font>
      <sz val="16"/>
      <name val="Calibri"/>
      <family val="2"/>
      <scheme val="minor"/>
    </font>
    <font>
      <b/>
      <sz val="11"/>
      <color theme="9" tint="-0.249977111117893"/>
      <name val="Calibri"/>
      <family val="2"/>
      <scheme val="minor"/>
    </font>
    <font>
      <sz val="14"/>
      <color theme="0" tint="-0.249977111117893"/>
      <name val="Calibri"/>
      <family val="2"/>
      <scheme val="minor"/>
    </font>
    <font>
      <b/>
      <sz val="10"/>
      <color theme="9" tint="-0.249977111117893"/>
      <name val="Calibri"/>
      <family val="2"/>
      <scheme val="minor"/>
    </font>
    <font>
      <i/>
      <sz val="9"/>
      <name val="Calibri"/>
      <family val="2"/>
    </font>
    <font>
      <i/>
      <sz val="11"/>
      <name val="Calibri"/>
      <family val="2"/>
    </font>
    <font>
      <b/>
      <sz val="20"/>
      <color theme="9" tint="-0.249977111117893"/>
      <name val="Calibri"/>
      <family val="2"/>
      <scheme val="minor"/>
    </font>
    <font>
      <sz val="9"/>
      <color theme="0" tint="-0.249977111117893"/>
      <name val="Calibri"/>
      <family val="2"/>
      <scheme val="minor"/>
    </font>
    <font>
      <b/>
      <sz val="14"/>
      <color theme="0" tint="-4.9989318521683403E-2"/>
      <name val="Calibri"/>
      <family val="2"/>
      <scheme val="minor"/>
    </font>
    <font>
      <b/>
      <sz val="18"/>
      <color theme="1"/>
      <name val="Calibri"/>
      <family val="2"/>
      <scheme val="minor"/>
    </font>
    <font>
      <sz val="7"/>
      <name val="Calibri"/>
      <family val="2"/>
      <scheme val="minor"/>
    </font>
    <font>
      <b/>
      <sz val="14"/>
      <color rgb="FF0070C0"/>
      <name val="Calibri"/>
      <family val="2"/>
      <scheme val="minor"/>
    </font>
    <font>
      <sz val="11"/>
      <color indexed="8"/>
      <name val="Calibri"/>
      <family val="2"/>
    </font>
    <font>
      <sz val="11"/>
      <color indexed="8"/>
      <name val="Calibri"/>
      <family val="2"/>
      <scheme val="minor"/>
    </font>
    <font>
      <b/>
      <sz val="22"/>
      <color theme="1"/>
      <name val="Calibri"/>
      <family val="2"/>
      <scheme val="minor"/>
    </font>
    <font>
      <b/>
      <sz val="8"/>
      <color theme="1"/>
      <name val="Calibri"/>
      <family val="2"/>
      <scheme val="minor"/>
    </font>
    <font>
      <b/>
      <sz val="18"/>
      <color theme="0"/>
      <name val="Calibri"/>
      <family val="2"/>
      <scheme val="minor"/>
    </font>
    <font>
      <b/>
      <sz val="22"/>
      <name val="Calibri"/>
      <family val="2"/>
      <scheme val="minor"/>
    </font>
    <font>
      <b/>
      <sz val="14"/>
      <color rgb="FF339966"/>
      <name val="Calibri"/>
      <family val="2"/>
      <scheme val="minor"/>
    </font>
    <font>
      <b/>
      <sz val="12"/>
      <color rgb="FF339966"/>
      <name val="Calibri"/>
      <family val="2"/>
      <scheme val="minor"/>
    </font>
    <font>
      <b/>
      <sz val="14"/>
      <color indexed="9"/>
      <name val="Calibri"/>
      <family val="2"/>
      <scheme val="minor"/>
    </font>
    <font>
      <b/>
      <sz val="16"/>
      <color indexed="9"/>
      <name val="Calibri"/>
      <family val="2"/>
      <scheme val="minor"/>
    </font>
    <font>
      <u/>
      <sz val="10"/>
      <color indexed="12"/>
      <name val="Arial"/>
      <family val="2"/>
    </font>
    <font>
      <u/>
      <sz val="11"/>
      <color indexed="12"/>
      <name val="Calibri"/>
      <family val="2"/>
      <scheme val="minor"/>
    </font>
    <font>
      <b/>
      <sz val="10"/>
      <color rgb="FFFF0000"/>
      <name val="Calibri"/>
      <family val="2"/>
      <scheme val="minor"/>
    </font>
    <font>
      <b/>
      <sz val="12"/>
      <color indexed="8"/>
      <name val="Calibri"/>
      <family val="2"/>
      <scheme val="minor"/>
    </font>
    <font>
      <sz val="10"/>
      <color indexed="8"/>
      <name val="Calibri"/>
      <family val="2"/>
      <scheme val="minor"/>
    </font>
    <font>
      <sz val="10"/>
      <color indexed="22"/>
      <name val="Calibri"/>
      <family val="2"/>
      <scheme val="minor"/>
    </font>
    <font>
      <sz val="10"/>
      <color indexed="16"/>
      <name val="Calibri"/>
      <family val="2"/>
      <scheme val="minor"/>
    </font>
    <font>
      <sz val="10"/>
      <color indexed="52"/>
      <name val="Calibri"/>
      <family val="2"/>
      <scheme val="minor"/>
    </font>
    <font>
      <sz val="10"/>
      <color indexed="18"/>
      <name val="Calibri"/>
      <family val="2"/>
      <scheme val="minor"/>
    </font>
    <font>
      <sz val="10"/>
      <color indexed="23"/>
      <name val="Calibri"/>
      <family val="2"/>
      <scheme val="minor"/>
    </font>
    <font>
      <sz val="10"/>
      <color indexed="21"/>
      <name val="Calibri"/>
      <family val="2"/>
      <scheme val="minor"/>
    </font>
    <font>
      <sz val="10"/>
      <color indexed="53"/>
      <name val="Calibri"/>
      <family val="2"/>
      <scheme val="minor"/>
    </font>
    <font>
      <sz val="10"/>
      <color indexed="14"/>
      <name val="Calibri"/>
      <family val="2"/>
      <scheme val="minor"/>
    </font>
    <font>
      <sz val="10"/>
      <color indexed="9"/>
      <name val="Calibri"/>
      <family val="2"/>
      <scheme val="minor"/>
    </font>
    <font>
      <sz val="10"/>
      <color indexed="24"/>
      <name val="Calibri"/>
      <family val="2"/>
      <scheme val="minor"/>
    </font>
    <font>
      <sz val="10"/>
      <color indexed="12"/>
      <name val="Calibri"/>
      <family val="2"/>
      <scheme val="minor"/>
    </font>
    <font>
      <sz val="10"/>
      <color indexed="54"/>
      <name val="Calibri"/>
      <family val="2"/>
      <scheme val="minor"/>
    </font>
    <font>
      <sz val="10"/>
      <color indexed="13"/>
      <name val="Calibri"/>
      <family val="2"/>
      <scheme val="minor"/>
    </font>
    <font>
      <b/>
      <sz val="10"/>
      <color theme="0" tint="-0.249977111117893"/>
      <name val="Calibri"/>
      <family val="2"/>
      <scheme val="minor"/>
    </font>
    <font>
      <sz val="10"/>
      <color indexed="10"/>
      <name val="Calibri"/>
      <family val="2"/>
      <scheme val="minor"/>
    </font>
    <font>
      <sz val="10"/>
      <color indexed="25"/>
      <name val="Calibri"/>
      <family val="2"/>
      <scheme val="minor"/>
    </font>
    <font>
      <sz val="10"/>
      <color indexed="40"/>
      <name val="Calibri"/>
      <family val="2"/>
      <scheme val="minor"/>
    </font>
    <font>
      <sz val="10"/>
      <color indexed="55"/>
      <name val="Calibri"/>
      <family val="2"/>
      <scheme val="minor"/>
    </font>
    <font>
      <sz val="10"/>
      <color indexed="15"/>
      <name val="Calibri"/>
      <family val="2"/>
      <scheme val="minor"/>
    </font>
    <font>
      <sz val="10"/>
      <color indexed="11"/>
      <name val="Calibri"/>
      <family val="2"/>
      <scheme val="minor"/>
    </font>
    <font>
      <sz val="10"/>
      <color indexed="26"/>
      <name val="Calibri"/>
      <family val="2"/>
      <scheme val="minor"/>
    </font>
    <font>
      <sz val="10"/>
      <color indexed="27"/>
      <name val="Calibri"/>
      <family val="2"/>
      <scheme val="minor"/>
    </font>
    <font>
      <sz val="10"/>
      <color indexed="56"/>
      <name val="Calibri"/>
      <family val="2"/>
      <scheme val="minor"/>
    </font>
    <font>
      <sz val="10"/>
      <color indexed="20"/>
      <name val="Calibri"/>
      <family val="2"/>
      <scheme val="minor"/>
    </font>
    <font>
      <sz val="8"/>
      <color indexed="12"/>
      <name val="Calibri"/>
      <family val="2"/>
      <scheme val="minor"/>
    </font>
    <font>
      <sz val="10"/>
      <color indexed="42"/>
      <name val="Calibri"/>
      <family val="2"/>
      <scheme val="minor"/>
    </font>
    <font>
      <sz val="10"/>
      <color indexed="57"/>
      <name val="Calibri"/>
      <family val="2"/>
      <scheme val="minor"/>
    </font>
    <font>
      <sz val="10"/>
      <color indexed="28"/>
      <name val="Calibri"/>
      <family val="2"/>
      <scheme val="minor"/>
    </font>
    <font>
      <sz val="10"/>
      <color indexed="43"/>
      <name val="Calibri"/>
      <family val="2"/>
      <scheme val="minor"/>
    </font>
    <font>
      <sz val="10"/>
      <color indexed="58"/>
      <name val="Calibri"/>
      <family val="2"/>
      <scheme val="minor"/>
    </font>
    <font>
      <sz val="10"/>
      <color indexed="29"/>
      <name val="Calibri"/>
      <family val="2"/>
      <scheme val="minor"/>
    </font>
    <font>
      <sz val="10"/>
      <color indexed="44"/>
      <name val="Calibri"/>
      <family val="2"/>
      <scheme val="minor"/>
    </font>
    <font>
      <sz val="10"/>
      <color indexed="59"/>
      <name val="Calibri"/>
      <family val="2"/>
      <scheme val="minor"/>
    </font>
    <font>
      <i/>
      <sz val="14"/>
      <name val="Calibri"/>
      <family val="2"/>
      <scheme val="minor"/>
    </font>
    <font>
      <sz val="10"/>
      <color indexed="30"/>
      <name val="Calibri"/>
      <family val="2"/>
      <scheme val="minor"/>
    </font>
    <font>
      <sz val="10"/>
      <color indexed="45"/>
      <name val="Calibri"/>
      <family val="2"/>
      <scheme val="minor"/>
    </font>
    <font>
      <sz val="10"/>
      <color indexed="60"/>
      <name val="Calibri"/>
      <family val="2"/>
      <scheme val="minor"/>
    </font>
    <font>
      <sz val="10"/>
      <color indexed="31"/>
      <name val="Calibri"/>
      <family val="2"/>
      <scheme val="minor"/>
    </font>
    <font>
      <sz val="10"/>
      <color indexed="46"/>
      <name val="Calibri"/>
      <family val="2"/>
      <scheme val="minor"/>
    </font>
    <font>
      <b/>
      <sz val="12"/>
      <color theme="1" tint="0.499984740745262"/>
      <name val="Calibri"/>
      <family val="2"/>
      <scheme val="minor"/>
    </font>
    <font>
      <b/>
      <sz val="14"/>
      <color theme="1" tint="0.499984740745262"/>
      <name val="Calibri"/>
      <family val="2"/>
      <scheme val="minor"/>
    </font>
    <font>
      <sz val="10"/>
      <color indexed="17"/>
      <name val="Calibri"/>
      <family val="2"/>
      <scheme val="minor"/>
    </font>
    <font>
      <sz val="10"/>
      <color indexed="47"/>
      <name val="Calibri"/>
      <family val="2"/>
      <scheme val="minor"/>
    </font>
    <font>
      <sz val="10"/>
      <color indexed="62"/>
      <name val="Calibri"/>
      <family val="2"/>
      <scheme val="minor"/>
    </font>
    <font>
      <sz val="10"/>
      <color indexed="48"/>
      <name val="Calibri"/>
      <family val="2"/>
      <scheme val="minor"/>
    </font>
    <font>
      <sz val="10"/>
      <color indexed="63"/>
      <name val="Calibri"/>
      <family val="2"/>
      <scheme val="minor"/>
    </font>
    <font>
      <sz val="10"/>
      <color indexed="19"/>
      <name val="Calibri"/>
      <family val="2"/>
      <scheme val="minor"/>
    </font>
    <font>
      <sz val="10"/>
      <color indexed="49"/>
      <name val="Calibri"/>
      <family val="2"/>
      <scheme val="minor"/>
    </font>
    <font>
      <sz val="10"/>
      <color indexed="50"/>
      <name val="Calibri"/>
      <family val="2"/>
      <scheme val="minor"/>
    </font>
    <font>
      <sz val="10"/>
      <color indexed="51"/>
      <name val="Calibri"/>
      <family val="2"/>
      <scheme val="minor"/>
    </font>
    <font>
      <i/>
      <sz val="10"/>
      <color indexed="8"/>
      <name val="Calibri"/>
      <family val="2"/>
      <scheme val="minor"/>
    </font>
    <font>
      <b/>
      <sz val="10"/>
      <color indexed="10"/>
      <name val="Calibri"/>
      <family val="2"/>
      <scheme val="minor"/>
    </font>
    <font>
      <b/>
      <sz val="10"/>
      <color indexed="17"/>
      <name val="Calibri"/>
      <family val="2"/>
      <scheme val="minor"/>
    </font>
    <font>
      <b/>
      <sz val="10"/>
      <color indexed="8"/>
      <name val="Calibri"/>
      <family val="2"/>
      <scheme val="minor"/>
    </font>
    <font>
      <sz val="14"/>
      <color indexed="8"/>
      <name val="Calibri"/>
      <family val="2"/>
      <scheme val="minor"/>
    </font>
    <font>
      <sz val="9"/>
      <color theme="0" tint="-0.249977111117893"/>
      <name val="Arial"/>
      <family val="2"/>
    </font>
    <font>
      <b/>
      <sz val="11"/>
      <color theme="1" tint="0.34998626667073579"/>
      <name val="Calibri"/>
      <family val="2"/>
      <scheme val="minor"/>
    </font>
    <font>
      <sz val="8"/>
      <color theme="0" tint="-0.14999847407452621"/>
      <name val="Calibri"/>
      <family val="2"/>
      <scheme val="minor"/>
    </font>
    <font>
      <b/>
      <sz val="8"/>
      <color theme="1" tint="0.499984740745262"/>
      <name val="Calibri"/>
      <family val="2"/>
      <scheme val="minor"/>
    </font>
    <font>
      <b/>
      <sz val="10"/>
      <color rgb="FF0033CC"/>
      <name val="Calibri"/>
      <family val="2"/>
      <scheme val="minor"/>
    </font>
    <font>
      <b/>
      <sz val="11"/>
      <color theme="1" tint="0.499984740745262"/>
      <name val="Calibri"/>
      <family val="2"/>
      <scheme val="minor"/>
    </font>
    <font>
      <b/>
      <sz val="12"/>
      <color rgb="FF0066FF"/>
      <name val="Calibri"/>
      <family val="2"/>
      <scheme val="minor"/>
    </font>
    <font>
      <sz val="12"/>
      <color rgb="FF0066FF"/>
      <name val="Calibri"/>
      <family val="2"/>
      <scheme val="minor"/>
    </font>
    <font>
      <b/>
      <sz val="9"/>
      <color rgb="FFC00000"/>
      <name val="Calibri"/>
      <family val="2"/>
      <scheme val="minor"/>
    </font>
    <font>
      <b/>
      <sz val="11"/>
      <color rgb="FF0066FF"/>
      <name val="Calibri"/>
      <family val="2"/>
      <scheme val="minor"/>
    </font>
    <font>
      <b/>
      <sz val="10"/>
      <name val="Calibri"/>
      <family val="2"/>
    </font>
    <font>
      <b/>
      <sz val="12"/>
      <color indexed="10"/>
      <name val="Calibri"/>
      <family val="2"/>
      <scheme val="minor"/>
    </font>
    <font>
      <sz val="11"/>
      <color rgb="FF0000FF"/>
      <name val="Arial"/>
      <family val="2"/>
    </font>
    <font>
      <b/>
      <sz val="12"/>
      <color rgb="FF7030A0"/>
      <name val="Calibri"/>
      <family val="2"/>
      <scheme val="minor"/>
    </font>
    <font>
      <b/>
      <sz val="11"/>
      <color indexed="8"/>
      <name val="Calibri"/>
      <family val="2"/>
      <scheme val="minor"/>
    </font>
    <font>
      <b/>
      <sz val="11"/>
      <color rgb="FF008000"/>
      <name val="Calibri"/>
      <family val="2"/>
      <scheme val="minor"/>
    </font>
    <font>
      <sz val="11"/>
      <name val="Arial"/>
      <family val="2"/>
    </font>
    <font>
      <b/>
      <sz val="9"/>
      <color indexed="36"/>
      <name val="Calibri"/>
      <family val="2"/>
      <scheme val="minor"/>
    </font>
    <font>
      <u/>
      <sz val="14"/>
      <color indexed="12"/>
      <name val="Calibri"/>
      <family val="2"/>
      <scheme val="minor"/>
    </font>
    <font>
      <b/>
      <sz val="14"/>
      <color indexed="8"/>
      <name val="Calibri"/>
      <family val="2"/>
      <scheme val="minor"/>
    </font>
    <font>
      <i/>
      <sz val="11"/>
      <name val="Calibri"/>
      <family val="2"/>
      <scheme val="minor"/>
    </font>
    <font>
      <b/>
      <sz val="14"/>
      <color rgb="FF1B365D"/>
      <name val="Calibri"/>
      <family val="2"/>
    </font>
    <font>
      <sz val="14"/>
      <color rgb="FF000000"/>
      <name val="Calibri"/>
      <family val="2"/>
    </font>
    <font>
      <b/>
      <sz val="16"/>
      <color theme="0"/>
      <name val="Calibri"/>
      <family val="2"/>
    </font>
    <font>
      <b/>
      <sz val="12"/>
      <color rgb="FF1B365D"/>
      <name val="Calibri"/>
      <family val="2"/>
    </font>
    <font>
      <i/>
      <sz val="12"/>
      <color rgb="FF555555"/>
      <name val="Calibri"/>
      <family val="2"/>
    </font>
    <font>
      <sz val="14"/>
      <color rgb="FF1F1F1F"/>
      <name val="Calibri"/>
      <family val="2"/>
      <scheme val="minor"/>
    </font>
    <font>
      <b/>
      <sz val="14"/>
      <color rgb="FF1F1F1F"/>
      <name val="Calibri"/>
      <family val="2"/>
      <scheme val="minor"/>
    </font>
    <font>
      <sz val="12"/>
      <color rgb="FF1F1F1F"/>
      <name val="Calibri"/>
      <family val="2"/>
      <scheme val="minor"/>
    </font>
    <font>
      <b/>
      <sz val="12"/>
      <color rgb="FF1F1F1F"/>
      <name val="Calibri"/>
      <family val="2"/>
      <scheme val="minor"/>
    </font>
    <font>
      <i/>
      <sz val="12"/>
      <color rgb="FF1F1F1F"/>
      <name val="Calibri"/>
      <family val="2"/>
      <scheme val="minor"/>
    </font>
    <font>
      <sz val="14"/>
      <color rgb="FF0033CC"/>
      <name val="Calibri"/>
      <family val="2"/>
      <scheme val="minor"/>
    </font>
    <font>
      <sz val="14"/>
      <color rgb="FFC00000"/>
      <name val="Calibri"/>
      <family val="2"/>
      <scheme val="minor"/>
    </font>
    <font>
      <sz val="12"/>
      <color rgb="FF000000"/>
      <name val="Calibri"/>
      <family val="2"/>
      <scheme val="minor"/>
    </font>
    <font>
      <i/>
      <sz val="12"/>
      <color rgb="FF000000"/>
      <name val="Calibri"/>
      <family val="2"/>
      <scheme val="minor"/>
    </font>
    <font>
      <sz val="14"/>
      <color rgb="FF000000"/>
      <name val="Calibri"/>
      <family val="2"/>
      <scheme val="minor"/>
    </font>
    <font>
      <sz val="14"/>
      <color theme="0"/>
      <name val="Calibri"/>
      <family val="2"/>
      <scheme val="minor"/>
    </font>
    <font>
      <b/>
      <sz val="16"/>
      <color rgb="FFFFFFFF"/>
      <name val="Calibri"/>
      <family val="2"/>
      <scheme val="minor"/>
    </font>
    <font>
      <b/>
      <sz val="12"/>
      <color rgb="FF1B365D"/>
      <name val="Calibri"/>
      <family val="2"/>
      <scheme val="minor"/>
    </font>
    <font>
      <b/>
      <sz val="12"/>
      <color rgb="FF9C0006"/>
      <name val="Calibri"/>
      <family val="2"/>
      <scheme val="minor"/>
    </font>
    <font>
      <b/>
      <sz val="14"/>
      <color rgb="FF1B365D"/>
      <name val="Calibri"/>
      <family val="2"/>
      <scheme val="minor"/>
    </font>
    <font>
      <b/>
      <sz val="11"/>
      <color theme="0"/>
      <name val="Calibri"/>
      <family val="2"/>
    </font>
    <font>
      <sz val="11"/>
      <color rgb="FF0033CC"/>
      <name val="Calibri"/>
      <family val="2"/>
    </font>
    <font>
      <b/>
      <sz val="11"/>
      <color rgb="FFC00000"/>
      <name val="Calibri"/>
      <family val="2"/>
    </font>
    <font>
      <b/>
      <sz val="11"/>
      <color theme="9" tint="-0.249977111117893"/>
      <name val="Calibri"/>
      <family val="2"/>
    </font>
    <font>
      <b/>
      <sz val="14"/>
      <color theme="9" tint="-0.249977111117893"/>
      <name val="Calibri"/>
      <family val="2"/>
    </font>
    <font>
      <sz val="11"/>
      <color rgb="FF1F1F1F"/>
      <name val="Calibri"/>
      <family val="2"/>
    </font>
    <font>
      <b/>
      <sz val="12"/>
      <color rgb="FF1F1F1F"/>
      <name val="Calibri"/>
      <family val="2"/>
    </font>
    <font>
      <sz val="12"/>
      <color rgb="FF1F1F1F"/>
      <name val="Calibri"/>
      <family val="2"/>
    </font>
    <font>
      <b/>
      <sz val="11"/>
      <color rgb="FF1F1F1F"/>
      <name val="Calibri"/>
      <family val="2"/>
    </font>
    <font>
      <b/>
      <sz val="12"/>
      <color rgb="FF9C0006"/>
      <name val="Calibri"/>
      <family val="2"/>
    </font>
    <font>
      <b/>
      <sz val="12"/>
      <color rgb="FF203864"/>
      <name val="Calibri"/>
      <family val="2"/>
    </font>
    <font>
      <b/>
      <sz val="11"/>
      <color rgb="FF0033CC"/>
      <name val="Calibri"/>
      <family val="2"/>
    </font>
    <font>
      <b/>
      <sz val="14"/>
      <color rgb="FF7F6000"/>
      <name val="Calibri"/>
      <family val="2"/>
    </font>
    <font>
      <b/>
      <sz val="14"/>
      <color rgb="FF375623"/>
      <name val="Calibri"/>
      <family val="2"/>
    </font>
    <font>
      <b/>
      <sz val="10"/>
      <color rgb="FF9C0006"/>
      <name val="Calibri"/>
      <family val="2"/>
    </font>
    <font>
      <b/>
      <sz val="10"/>
      <color rgb="FF203864"/>
      <name val="Calibri"/>
      <family val="2"/>
    </font>
    <font>
      <sz val="11"/>
      <color theme="10"/>
      <name val="Calibri"/>
      <family val="2"/>
    </font>
    <font>
      <b/>
      <i/>
      <sz val="14"/>
      <color rgb="FF333333"/>
      <name val="Calibri"/>
      <family val="2"/>
    </font>
    <font>
      <sz val="12"/>
      <color rgb="FF222222"/>
      <name val="Calibri"/>
      <family val="2"/>
    </font>
    <font>
      <b/>
      <sz val="12"/>
      <color rgb="FF222222"/>
      <name val="Calibri"/>
      <family val="2"/>
    </font>
    <font>
      <b/>
      <sz val="14"/>
      <color rgb="FF222222"/>
      <name val="Calibri"/>
      <family val="2"/>
    </font>
    <font>
      <sz val="12"/>
      <color rgb="FF3F3F46"/>
      <name val="Calibri"/>
      <family val="2"/>
    </font>
    <font>
      <b/>
      <sz val="12"/>
      <color rgb="FF3F3F46"/>
      <name val="Calibri"/>
      <family val="2"/>
    </font>
    <font>
      <b/>
      <sz val="14"/>
      <color rgb="FF3F3F46"/>
      <name val="Calibri"/>
      <family val="2"/>
    </font>
    <font>
      <b/>
      <sz val="16"/>
      <color theme="1"/>
      <name val="Calibri"/>
      <family val="2"/>
    </font>
    <font>
      <sz val="12"/>
      <name val="Calibri"/>
      <family val="2"/>
    </font>
    <font>
      <b/>
      <sz val="18"/>
      <color rgb="FFFFFFFF"/>
      <name val="Calibri"/>
      <family val="2"/>
    </font>
    <font>
      <b/>
      <sz val="12"/>
      <color theme="1"/>
      <name val="Calibri"/>
      <family val="2"/>
    </font>
    <font>
      <b/>
      <sz val="12"/>
      <name val="Calibri"/>
      <family val="2"/>
    </font>
    <font>
      <sz val="14"/>
      <color theme="1"/>
      <name val="Calibri"/>
      <family val="2"/>
    </font>
    <font>
      <sz val="12"/>
      <color theme="0"/>
      <name val="Calibri"/>
      <family val="2"/>
    </font>
    <font>
      <b/>
      <sz val="12"/>
      <color rgb="FF0000FF"/>
      <name val="Calibri"/>
      <family val="2"/>
    </font>
    <font>
      <b/>
      <sz val="16"/>
      <name val="Calibri"/>
      <family val="2"/>
    </font>
    <font>
      <b/>
      <sz val="18"/>
      <color rgb="FF0000FF"/>
      <name val="Calibri"/>
      <family val="2"/>
    </font>
    <font>
      <sz val="14"/>
      <name val="Calibri"/>
      <family val="2"/>
    </font>
    <font>
      <b/>
      <sz val="13"/>
      <color rgb="FFFFFFFF"/>
      <name val="Calibri"/>
      <family val="2"/>
    </font>
    <font>
      <b/>
      <sz val="13"/>
      <color theme="0"/>
      <name val="Calibri"/>
      <family val="2"/>
    </font>
    <font>
      <b/>
      <sz val="12"/>
      <color theme="9" tint="-0.249977111117893"/>
      <name val="Calibri"/>
      <family val="2"/>
    </font>
    <font>
      <b/>
      <sz val="14"/>
      <color rgb="FF3C7D22"/>
      <name val="Calibri"/>
      <family val="2"/>
    </font>
    <font>
      <b/>
      <sz val="12"/>
      <color theme="5" tint="-0.49995422223578601"/>
      <name val="Calibri"/>
      <family val="2"/>
    </font>
    <font>
      <b/>
      <sz val="11"/>
      <name val="Calibri"/>
      <family val="2"/>
    </font>
    <font>
      <sz val="12"/>
      <color rgb="FFFF0000"/>
      <name val="Calibri"/>
      <family val="2"/>
    </font>
    <font>
      <b/>
      <sz val="11"/>
      <color theme="0" tint="-0.34998626667073579"/>
      <name val="Calibri"/>
      <family val="2"/>
      <scheme val="minor"/>
    </font>
    <font>
      <b/>
      <sz val="11"/>
      <color theme="9" tint="-0.49995422223578601"/>
      <name val="Calibri"/>
      <family val="2"/>
    </font>
    <font>
      <sz val="12"/>
      <color theme="9" tint="-0.49995422223578601"/>
      <name val="Calibri"/>
      <family val="2"/>
    </font>
    <font>
      <b/>
      <sz val="14"/>
      <name val="Calibri"/>
      <family val="2"/>
    </font>
    <font>
      <i/>
      <sz val="14"/>
      <name val="Calibri"/>
      <family val="2"/>
    </font>
    <font>
      <sz val="12"/>
      <color rgb="FF000000"/>
      <name val="Calibri"/>
      <family val="2"/>
    </font>
    <font>
      <b/>
      <sz val="12"/>
      <color rgb="FF000000"/>
      <name val="Calibri"/>
      <family val="2"/>
    </font>
    <font>
      <sz val="14"/>
      <color theme="0"/>
      <name val="Calibri"/>
      <family val="2"/>
    </font>
    <font>
      <sz val="14"/>
      <color rgb="FF0033CC"/>
      <name val="Calibri"/>
      <family val="2"/>
    </font>
    <font>
      <b/>
      <sz val="16"/>
      <color rgb="FF3F3F46"/>
      <name val="Calibri"/>
      <family val="2"/>
    </font>
    <font>
      <sz val="8"/>
      <color indexed="10"/>
      <name val="Arial"/>
      <family val="2"/>
    </font>
    <font>
      <sz val="8"/>
      <color indexed="10"/>
      <name val="MS Sans Serif"/>
      <family val="2"/>
    </font>
    <font>
      <sz val="12"/>
      <name val="Palatino Linotype"/>
      <family val="1"/>
    </font>
    <font>
      <b/>
      <sz val="16"/>
      <name val="Palatino Linotype"/>
      <family val="1"/>
    </font>
    <font>
      <sz val="10"/>
      <name val="Palatino Linotype"/>
      <family val="1"/>
    </font>
    <font>
      <sz val="8"/>
      <name val="Palatino Linotype"/>
      <family val="1"/>
    </font>
    <font>
      <b/>
      <sz val="24"/>
      <name val="Palatino Linotype"/>
      <family val="1"/>
    </font>
    <font>
      <sz val="8"/>
      <name val="MS Sans Serif"/>
      <family val="2"/>
    </font>
    <font>
      <sz val="9"/>
      <name val="Palatino Linotype"/>
      <family val="1"/>
    </font>
    <font>
      <b/>
      <sz val="14"/>
      <color indexed="12"/>
      <name val="Palatino Linotype"/>
      <family val="1"/>
    </font>
    <font>
      <sz val="9"/>
      <name val="Arial"/>
      <family val="2"/>
    </font>
    <font>
      <sz val="9"/>
      <name val="Comic Sans MS"/>
      <family val="4"/>
    </font>
    <font>
      <b/>
      <sz val="9"/>
      <color indexed="12"/>
      <name val="Comic Sans MS"/>
      <family val="4"/>
    </font>
    <font>
      <sz val="9"/>
      <color indexed="12"/>
      <name val="Comic Sans MS"/>
      <family val="4"/>
    </font>
    <font>
      <sz val="12"/>
      <name val="Comic Sans MS"/>
      <family val="4"/>
    </font>
    <font>
      <b/>
      <sz val="11"/>
      <name val="Comic Sans MS"/>
      <family val="4"/>
    </font>
    <font>
      <b/>
      <sz val="14"/>
      <color indexed="12"/>
      <name val="Calibri"/>
      <family val="2"/>
    </font>
    <font>
      <b/>
      <sz val="12"/>
      <color indexed="10"/>
      <name val="Comic Sans MS"/>
      <family val="4"/>
    </font>
    <font>
      <b/>
      <sz val="9"/>
      <color indexed="12"/>
      <name val="Arial Narrow"/>
      <family val="2"/>
    </font>
    <font>
      <sz val="9"/>
      <color indexed="12"/>
      <name val="Arial Narrow"/>
      <family val="2"/>
    </font>
    <font>
      <b/>
      <sz val="14"/>
      <name val="Comic Sans MS"/>
      <family val="4"/>
    </font>
    <font>
      <b/>
      <sz val="12"/>
      <name val="Comic Sans MS"/>
      <family val="4"/>
    </font>
    <font>
      <b/>
      <sz val="12"/>
      <color indexed="12"/>
      <name val="Comic Sans MS"/>
      <family val="4"/>
    </font>
    <font>
      <sz val="12"/>
      <color indexed="12"/>
      <name val="Comic Sans MS"/>
      <family val="4"/>
    </font>
    <font>
      <b/>
      <sz val="11"/>
      <color indexed="9"/>
      <name val="Comic Sans MS"/>
      <family val="4"/>
    </font>
    <font>
      <sz val="12"/>
      <name val="Arial"/>
      <family val="2"/>
    </font>
    <font>
      <sz val="9"/>
      <color indexed="9"/>
      <name val="Comic Sans MS"/>
      <family val="4"/>
    </font>
    <font>
      <b/>
      <sz val="12"/>
      <color indexed="12"/>
      <name val="Calibri"/>
      <family val="2"/>
    </font>
    <font>
      <b/>
      <sz val="12"/>
      <color indexed="10"/>
      <name val="Calibri"/>
      <family val="2"/>
    </font>
    <font>
      <b/>
      <sz val="14"/>
      <color rgb="FF000000"/>
      <name val="Calibri"/>
      <family val="2"/>
    </font>
    <font>
      <sz val="12"/>
      <color rgb="FF0563C1"/>
      <name val="Calibri"/>
      <family val="2"/>
    </font>
    <font>
      <b/>
      <sz val="14"/>
      <name val="Palatino Linotype"/>
      <family val="1"/>
    </font>
    <font>
      <b/>
      <sz val="10"/>
      <name val="Comic Sans MS"/>
      <family val="4"/>
    </font>
    <font>
      <sz val="14"/>
      <name val="Comic Sans MS"/>
      <family val="4"/>
    </font>
    <font>
      <b/>
      <sz val="14"/>
      <color indexed="12"/>
      <name val="Comic Sans MS"/>
      <family val="4"/>
    </font>
    <font>
      <sz val="14"/>
      <color indexed="12"/>
      <name val="Comic Sans MS"/>
      <family val="4"/>
    </font>
    <font>
      <b/>
      <sz val="11"/>
      <name val="Arial"/>
      <family val="2"/>
    </font>
    <font>
      <sz val="10"/>
      <name val="Comic Sans MS"/>
      <family val="4"/>
    </font>
    <font>
      <sz val="10"/>
      <color indexed="12"/>
      <name val="Comic Sans MS"/>
      <family val="4"/>
    </font>
    <font>
      <b/>
      <sz val="16"/>
      <color rgb="FF000000"/>
      <name val="Calibri"/>
      <family val="2"/>
    </font>
    <font>
      <b/>
      <sz val="14"/>
      <color indexed="10"/>
      <name val="Palatino Linotype"/>
      <family val="1"/>
    </font>
    <font>
      <b/>
      <sz val="14"/>
      <color indexed="10"/>
      <name val="Calibri"/>
      <family val="2"/>
    </font>
    <font>
      <b/>
      <sz val="9"/>
      <color indexed="10"/>
      <name val="Comic Sans MS"/>
      <family val="4"/>
    </font>
  </fonts>
  <fills count="228">
    <fill>
      <patternFill patternType="none"/>
    </fill>
    <fill>
      <patternFill patternType="gray125"/>
    </fill>
    <fill>
      <patternFill patternType="solid">
        <fgColor rgb="FF3F5F66"/>
      </patternFill>
    </fill>
    <fill>
      <patternFill patternType="solid">
        <fgColor rgb="FFF3F5F6"/>
      </patternFill>
    </fill>
    <fill>
      <patternFill patternType="solid">
        <fgColor rgb="FF6F8E93"/>
      </patternFill>
    </fill>
    <fill>
      <patternFill patternType="solid">
        <fgColor rgb="FFDDEBF7"/>
      </patternFill>
    </fill>
    <fill>
      <patternFill patternType="solid">
        <fgColor rgb="FFFCE4D6"/>
      </patternFill>
    </fill>
    <fill>
      <patternFill patternType="solid">
        <fgColor rgb="FFFFF2CC"/>
      </patternFill>
    </fill>
    <fill>
      <patternFill patternType="solid">
        <fgColor rgb="FF46666D"/>
      </patternFill>
    </fill>
    <fill>
      <patternFill patternType="solid">
        <fgColor rgb="FFF2F2F2"/>
      </patternFill>
    </fill>
    <fill>
      <patternFill patternType="solid">
        <fgColor rgb="FF78959A"/>
      </patternFill>
    </fill>
    <fill>
      <patternFill patternType="solid">
        <fgColor rgb="FFE2F0D9"/>
      </patternFill>
    </fill>
    <fill>
      <patternFill patternType="solid">
        <fgColor rgb="FFDDEBF7"/>
      </patternFill>
    </fill>
    <fill>
      <patternFill patternType="solid">
        <fgColor rgb="FFFFF2CC"/>
      </patternFill>
    </fill>
    <fill>
      <patternFill patternType="solid">
        <fgColor rgb="FFFCE4D6"/>
      </patternFill>
    </fill>
    <fill>
      <patternFill patternType="solid">
        <fgColor indexed="26"/>
        <bgColor indexed="9"/>
      </patternFill>
    </fill>
    <fill>
      <patternFill patternType="solid">
        <fgColor theme="0"/>
        <bgColor indexed="64"/>
      </patternFill>
    </fill>
    <fill>
      <patternFill patternType="solid">
        <fgColor rgb="FFFFFFCC"/>
      </patternFill>
    </fill>
    <fill>
      <patternFill patternType="solid">
        <fgColor theme="8" tint="0.79998168889431442"/>
        <bgColor indexed="65"/>
      </patternFill>
    </fill>
    <fill>
      <patternFill patternType="solid">
        <fgColor rgb="FF78959A"/>
        <bgColor indexed="64"/>
      </patternFill>
    </fill>
    <fill>
      <patternFill patternType="solid">
        <fgColor rgb="FF4472C4"/>
        <bgColor indexed="64"/>
      </patternFill>
    </fill>
    <fill>
      <patternFill patternType="solid">
        <fgColor rgb="FFE6F1FA"/>
        <bgColor indexed="64"/>
      </patternFill>
    </fill>
    <fill>
      <patternFill patternType="solid">
        <fgColor indexed="47"/>
        <bgColor indexed="64"/>
      </patternFill>
    </fill>
    <fill>
      <patternFill patternType="solid">
        <fgColor rgb="FF92D050"/>
      </patternFill>
    </fill>
    <fill>
      <patternFill patternType="solid">
        <fgColor theme="0" tint="-0.14999847407452621"/>
        <bgColor indexed="64"/>
      </patternFill>
    </fill>
    <fill>
      <patternFill patternType="solid">
        <fgColor theme="1" tint="0.34998626667073579"/>
        <bgColor indexed="64"/>
      </patternFill>
    </fill>
    <fill>
      <patternFill patternType="solid">
        <fgColor rgb="FFFFC000"/>
        <bgColor indexed="64"/>
      </patternFill>
    </fill>
    <fill>
      <patternFill patternType="solid">
        <fgColor rgb="FFFFFFCC"/>
        <bgColor indexed="64"/>
      </patternFill>
    </fill>
    <fill>
      <patternFill patternType="solid">
        <fgColor rgb="FFFF0000"/>
      </patternFill>
    </fill>
    <fill>
      <patternFill patternType="solid">
        <fgColor rgb="FF99CC00"/>
      </patternFill>
    </fill>
    <fill>
      <patternFill patternType="solid">
        <fgColor theme="0"/>
      </patternFill>
    </fill>
    <fill>
      <patternFill patternType="solid">
        <fgColor rgb="FFFF00FF"/>
      </patternFill>
    </fill>
    <fill>
      <patternFill patternType="solid">
        <fgColor rgb="FFFFF7E1"/>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rgb="FFD5D5FF"/>
        <bgColor indexed="64"/>
      </patternFill>
    </fill>
    <fill>
      <patternFill patternType="solid">
        <fgColor rgb="FFFFFFCC"/>
        <bgColor indexed="9"/>
      </patternFill>
    </fill>
    <fill>
      <patternFill patternType="solid">
        <fgColor theme="0" tint="-4.9989318521683403E-2"/>
        <bgColor indexed="65"/>
      </patternFill>
    </fill>
    <fill>
      <patternFill patternType="gray0625">
        <bgColor theme="0"/>
      </patternFill>
    </fill>
    <fill>
      <patternFill patternType="solid">
        <fgColor rgb="FFFFD64D"/>
      </patternFill>
    </fill>
    <fill>
      <patternFill patternType="solid">
        <fgColor rgb="FFC00000"/>
        <bgColor indexed="64"/>
      </patternFill>
    </fill>
    <fill>
      <patternFill patternType="solid">
        <fgColor rgb="FF0000FF"/>
        <bgColor indexed="64"/>
      </patternFill>
    </fill>
    <fill>
      <patternFill patternType="solid">
        <fgColor rgb="FF70AD47"/>
        <bgColor indexed="64"/>
      </patternFill>
    </fill>
    <fill>
      <patternFill patternType="solid">
        <fgColor rgb="FFFFF2CC"/>
        <bgColor indexed="64"/>
      </patternFill>
    </fill>
    <fill>
      <patternFill patternType="solid">
        <fgColor rgb="FF99CC00"/>
        <bgColor indexed="64"/>
      </patternFill>
    </fill>
    <fill>
      <patternFill patternType="solid">
        <fgColor rgb="FF008000"/>
        <bgColor indexed="64"/>
      </patternFill>
    </fill>
    <fill>
      <patternFill patternType="solid">
        <fgColor rgb="FFFFFF9B"/>
        <bgColor indexed="64"/>
      </patternFill>
    </fill>
    <fill>
      <patternFill patternType="solid">
        <fgColor theme="9" tint="0.39997558519241921"/>
        <bgColor indexed="64"/>
      </patternFill>
    </fill>
    <fill>
      <patternFill patternType="solid">
        <fgColor rgb="FFFFF7E1"/>
      </patternFill>
    </fill>
    <fill>
      <patternFill patternType="solid">
        <fgColor theme="5" tint="0.59999389629810485"/>
        <bgColor indexed="64"/>
      </patternFill>
    </fill>
    <fill>
      <patternFill patternType="solid">
        <fgColor rgb="FFE2F0D9"/>
        <bgColor indexed="64"/>
      </patternFill>
    </fill>
    <fill>
      <patternFill patternType="solid">
        <fgColor rgb="FFFFE1E1"/>
        <bgColor indexed="64"/>
      </patternFill>
    </fill>
    <fill>
      <patternFill patternType="solid">
        <fgColor rgb="FFD9E6F2"/>
      </patternFill>
    </fill>
    <fill>
      <patternFill patternType="solid">
        <fgColor rgb="FFFFFF9B"/>
      </patternFill>
    </fill>
    <fill>
      <patternFill patternType="solid">
        <fgColor rgb="FFFFFFFF"/>
      </patternFill>
    </fill>
    <fill>
      <patternFill patternType="solid">
        <fgColor rgb="FFF2F6FA"/>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DF0E9"/>
        <bgColor indexed="64"/>
      </patternFill>
    </fill>
    <fill>
      <patternFill patternType="gray0625">
        <bgColor rgb="FFE2F0D9"/>
      </patternFill>
    </fill>
    <fill>
      <patternFill patternType="gray0625">
        <fgColor rgb="FFE2F0D9"/>
        <bgColor theme="9" tint="0.79998168889431442"/>
      </patternFill>
    </fill>
    <fill>
      <patternFill patternType="solid">
        <fgColor rgb="FFA9D08E"/>
        <bgColor indexed="64"/>
      </patternFill>
    </fill>
    <fill>
      <patternFill patternType="solid">
        <fgColor theme="4" tint="0.79998168889431442"/>
        <bgColor indexed="64"/>
      </patternFill>
    </fill>
    <fill>
      <patternFill patternType="solid">
        <fgColor rgb="FFFFFFD9"/>
        <bgColor indexed="64"/>
      </patternFill>
    </fill>
    <fill>
      <patternFill patternType="solid">
        <fgColor theme="8" tint="0.79998168889431442"/>
        <bgColor indexed="64"/>
      </patternFill>
    </fill>
    <fill>
      <patternFill patternType="solid">
        <fgColor rgb="FFFFFF00"/>
        <bgColor indexed="64"/>
      </patternFill>
    </fill>
    <fill>
      <patternFill patternType="solid">
        <fgColor rgb="FFE9DCF4"/>
        <bgColor indexed="64"/>
      </patternFill>
    </fill>
    <fill>
      <patternFill patternType="solid">
        <fgColor rgb="FFEDEDED"/>
        <bgColor indexed="64"/>
      </patternFill>
    </fill>
    <fill>
      <patternFill patternType="solid">
        <fgColor rgb="FFEDEDED"/>
      </patternFill>
    </fill>
    <fill>
      <patternFill patternType="solid">
        <fgColor rgb="FFF4CCCC"/>
      </patternFill>
    </fill>
    <fill>
      <patternFill patternType="solid">
        <fgColor rgb="FFF4CCCC"/>
        <bgColor indexed="64"/>
      </patternFill>
    </fill>
    <fill>
      <patternFill patternType="solid">
        <fgColor rgb="FFFFF2CC"/>
        <bgColor indexed="9"/>
      </patternFill>
    </fill>
    <fill>
      <patternFill patternType="solid">
        <fgColor rgb="FFF2F2F2"/>
        <bgColor indexed="64"/>
      </patternFill>
    </fill>
    <fill>
      <patternFill patternType="solid">
        <fgColor rgb="FF4472C4"/>
      </patternFill>
    </fill>
    <fill>
      <patternFill patternType="solid">
        <fgColor rgb="FFDDDDFF"/>
      </patternFill>
    </fill>
    <fill>
      <patternFill patternType="solid">
        <fgColor rgb="FFF2F7FC"/>
        <bgColor indexed="64"/>
      </patternFill>
    </fill>
    <fill>
      <patternFill patternType="solid">
        <fgColor theme="9" tint="0.79995117038483843"/>
        <bgColor indexed="65"/>
      </patternFill>
    </fill>
    <fill>
      <patternFill patternType="solid">
        <fgColor theme="5" tint="0.59996337778862885"/>
        <bgColor indexed="65"/>
      </patternFill>
    </fill>
    <fill>
      <patternFill patternType="solid">
        <fgColor rgb="FFCCCCFF"/>
      </patternFill>
    </fill>
    <fill>
      <patternFill patternType="solid">
        <fgColor theme="8" tint="0.79995117038483843"/>
        <bgColor indexed="65"/>
      </patternFill>
    </fill>
    <fill>
      <patternFill patternType="solid">
        <fgColor indexed="26"/>
      </patternFill>
    </fill>
    <fill>
      <patternFill patternType="solid">
        <fgColor indexed="9"/>
      </patternFill>
    </fill>
    <fill>
      <patternFill patternType="solid">
        <fgColor theme="0" tint="-0.14999847407452621"/>
        <bgColor indexed="65"/>
      </patternFill>
    </fill>
    <fill>
      <patternFill patternType="solid">
        <fgColor rgb="FFCC00FF"/>
      </patternFill>
    </fill>
    <fill>
      <patternFill patternType="solid">
        <fgColor indexed="42"/>
        <bgColor indexed="27"/>
      </patternFill>
    </fill>
    <fill>
      <patternFill patternType="solid">
        <fgColor rgb="FFCC00FF"/>
        <bgColor indexed="64"/>
      </patternFill>
    </fill>
    <fill>
      <patternFill patternType="solid">
        <fgColor rgb="FFED7D31"/>
        <bgColor indexed="64"/>
      </patternFill>
    </fill>
    <fill>
      <patternFill patternType="solid">
        <fgColor indexed="23"/>
        <bgColor indexed="64"/>
      </patternFill>
    </fill>
    <fill>
      <patternFill patternType="solid">
        <fgColor rgb="FF92D050"/>
        <bgColor indexed="64"/>
      </patternFill>
    </fill>
    <fill>
      <patternFill patternType="solid">
        <fgColor rgb="FF808080"/>
        <bgColor indexed="64"/>
      </patternFill>
    </fill>
    <fill>
      <patternFill patternType="solid">
        <fgColor indexed="9"/>
        <bgColor indexed="64"/>
      </patternFill>
    </fill>
    <fill>
      <patternFill patternType="solid">
        <fgColor rgb="FFFF00FF"/>
        <bgColor indexed="64"/>
      </patternFill>
    </fill>
    <fill>
      <patternFill patternType="solid">
        <fgColor rgb="FFFFCCFF"/>
        <bgColor indexed="64"/>
      </patternFill>
    </fill>
    <fill>
      <patternFill patternType="solid">
        <fgColor rgb="FFFF0000"/>
        <bgColor indexed="64"/>
      </patternFill>
    </fill>
    <fill>
      <patternFill patternType="solid">
        <fgColor rgb="FF800000"/>
        <bgColor indexed="64"/>
      </patternFill>
    </fill>
    <fill>
      <patternFill patternType="solid">
        <fgColor theme="0" tint="-0.249977111117893"/>
        <bgColor indexed="64"/>
      </patternFill>
    </fill>
    <fill>
      <patternFill patternType="solid">
        <fgColor rgb="FF339966"/>
        <bgColor indexed="64"/>
      </patternFill>
    </fill>
    <fill>
      <patternFill patternType="solid">
        <fgColor rgb="FF00FF00"/>
        <bgColor indexed="64"/>
      </patternFill>
    </fill>
    <fill>
      <patternFill patternType="solid">
        <fgColor rgb="FFFF6600"/>
        <bgColor indexed="64"/>
      </patternFill>
    </fill>
    <fill>
      <patternFill patternType="solid">
        <fgColor rgb="FFFFCC99"/>
        <bgColor indexed="64"/>
      </patternFill>
    </fill>
    <fill>
      <patternFill patternType="solid">
        <fgColor rgb="FFFF99CC"/>
        <bgColor indexed="64"/>
      </patternFill>
    </fill>
    <fill>
      <patternFill patternType="solid">
        <fgColor rgb="FF00CCFF"/>
        <bgColor indexed="64"/>
      </patternFill>
    </fill>
    <fill>
      <patternFill patternType="solid">
        <fgColor rgb="FFCC99FF"/>
        <bgColor indexed="64"/>
      </patternFill>
    </fill>
    <fill>
      <patternFill patternType="solid">
        <fgColor theme="7" tint="0.79998168889431442"/>
        <bgColor indexed="64"/>
      </patternFill>
    </fill>
    <fill>
      <patternFill patternType="solid">
        <fgColor rgb="FFFFCC00"/>
        <bgColor indexed="64"/>
      </patternFill>
    </fill>
    <fill>
      <patternFill patternType="solid">
        <fgColor rgb="FF0066CC"/>
        <bgColor indexed="64"/>
      </patternFill>
    </fill>
    <fill>
      <patternFill patternType="solid">
        <fgColor rgb="FF99CCFF"/>
        <bgColor indexed="64"/>
      </patternFill>
    </fill>
    <fill>
      <patternFill patternType="solid">
        <fgColor rgb="FF993300"/>
        <bgColor indexed="64"/>
      </patternFill>
    </fill>
    <fill>
      <patternFill patternType="solid">
        <fgColor rgb="FF00B050"/>
        <bgColor indexed="64"/>
      </patternFill>
    </fill>
    <fill>
      <patternFill patternType="solid">
        <fgColor theme="7" tint="0.59999389629810485"/>
        <bgColor indexed="64"/>
      </patternFill>
    </fill>
    <fill>
      <patternFill patternType="solid">
        <fgColor theme="4" tint="0.79995117038483843"/>
        <bgColor indexed="64"/>
      </patternFill>
    </fill>
    <fill>
      <patternFill patternType="solid">
        <fgColor indexed="8"/>
        <bgColor indexed="64"/>
      </patternFill>
    </fill>
    <fill>
      <patternFill patternType="solid">
        <fgColor indexed="10"/>
        <bgColor indexed="64"/>
      </patternFill>
    </fill>
    <fill>
      <patternFill patternType="solid">
        <fgColor indexed="11"/>
        <bgColor indexed="64"/>
      </patternFill>
    </fill>
    <fill>
      <patternFill patternType="solid">
        <fgColor indexed="12"/>
        <bgColor indexed="64"/>
      </patternFill>
    </fill>
    <fill>
      <patternFill patternType="solid">
        <fgColor indexed="13"/>
        <bgColor indexed="64"/>
      </patternFill>
    </fill>
    <fill>
      <patternFill patternType="solid">
        <fgColor indexed="14"/>
        <bgColor indexed="64"/>
      </patternFill>
    </fill>
    <fill>
      <patternFill patternType="solid">
        <fgColor indexed="15"/>
        <bgColor indexed="64"/>
      </patternFill>
    </fill>
    <fill>
      <patternFill patternType="solid">
        <fgColor indexed="16"/>
        <bgColor indexed="64"/>
      </patternFill>
    </fill>
    <fill>
      <patternFill patternType="solid">
        <fgColor indexed="17"/>
        <bgColor indexed="64"/>
      </patternFill>
    </fill>
    <fill>
      <patternFill patternType="solid">
        <fgColor indexed="18"/>
        <bgColor indexed="64"/>
      </patternFill>
    </fill>
    <fill>
      <patternFill patternType="solid">
        <fgColor indexed="19"/>
        <bgColor indexed="64"/>
      </patternFill>
    </fill>
    <fill>
      <patternFill patternType="solid">
        <fgColor indexed="20"/>
        <bgColor indexed="64"/>
      </patternFill>
    </fill>
    <fill>
      <patternFill patternType="solid">
        <fgColor indexed="21"/>
        <bgColor indexed="64"/>
      </patternFill>
    </fill>
    <fill>
      <patternFill patternType="solid">
        <fgColor indexed="22"/>
        <bgColor indexed="64"/>
      </patternFill>
    </fill>
    <fill>
      <patternFill patternType="solid">
        <fgColor indexed="24"/>
        <bgColor indexed="64"/>
      </patternFill>
    </fill>
    <fill>
      <patternFill patternType="solid">
        <fgColor indexed="25"/>
        <bgColor indexed="64"/>
      </patternFill>
    </fill>
    <fill>
      <patternFill patternType="solid">
        <fgColor indexed="26"/>
        <bgColor indexed="64"/>
      </patternFill>
    </fill>
    <fill>
      <patternFill patternType="solid">
        <fgColor indexed="27"/>
        <bgColor indexed="64"/>
      </patternFill>
    </fill>
    <fill>
      <patternFill patternType="solid">
        <fgColor indexed="28"/>
        <bgColor indexed="64"/>
      </patternFill>
    </fill>
    <fill>
      <patternFill patternType="solid">
        <fgColor indexed="29"/>
        <bgColor indexed="64"/>
      </patternFill>
    </fill>
    <fill>
      <patternFill patternType="solid">
        <fgColor indexed="30"/>
        <bgColor indexed="64"/>
      </patternFill>
    </fill>
    <fill>
      <patternFill patternType="solid">
        <fgColor indexed="31"/>
        <bgColor indexed="64"/>
      </patternFill>
    </fill>
    <fill>
      <patternFill patternType="solid">
        <fgColor rgb="FF0066FF"/>
        <bgColor indexed="64"/>
      </patternFill>
    </fill>
    <fill>
      <patternFill patternType="solid">
        <fgColor indexed="32"/>
        <bgColor indexed="64"/>
      </patternFill>
    </fill>
    <fill>
      <patternFill patternType="solid">
        <fgColor indexed="33"/>
        <bgColor indexed="64"/>
      </patternFill>
    </fill>
    <fill>
      <patternFill patternType="solid">
        <fgColor indexed="34"/>
        <bgColor indexed="64"/>
      </patternFill>
    </fill>
    <fill>
      <patternFill patternType="solid">
        <fgColor indexed="35"/>
        <bgColor indexed="64"/>
      </patternFill>
    </fill>
    <fill>
      <patternFill patternType="solid">
        <fgColor indexed="36"/>
        <bgColor indexed="64"/>
      </patternFill>
    </fill>
    <fill>
      <patternFill patternType="solid">
        <fgColor indexed="37"/>
        <bgColor indexed="64"/>
      </patternFill>
    </fill>
    <fill>
      <patternFill patternType="solid">
        <fgColor indexed="38"/>
        <bgColor indexed="64"/>
      </patternFill>
    </fill>
    <fill>
      <patternFill patternType="solid">
        <fgColor indexed="39"/>
        <bgColor indexed="64"/>
      </patternFill>
    </fill>
    <fill>
      <patternFill patternType="solid">
        <fgColor rgb="FF548235"/>
        <bgColor indexed="64"/>
      </patternFill>
    </fill>
    <fill>
      <patternFill patternType="solid">
        <fgColor rgb="FFFFE389"/>
        <bgColor indexed="64"/>
      </patternFill>
    </fill>
    <fill>
      <patternFill patternType="solid">
        <fgColor indexed="40"/>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8"/>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4"/>
        <bgColor indexed="64"/>
      </patternFill>
    </fill>
    <fill>
      <patternFill patternType="solid">
        <fgColor indexed="55"/>
        <bgColor indexed="64"/>
      </patternFill>
    </fill>
    <fill>
      <patternFill patternType="solid">
        <fgColor indexed="56"/>
        <bgColor indexed="64"/>
      </patternFill>
    </fill>
    <fill>
      <patternFill patternType="solid">
        <fgColor indexed="57"/>
        <bgColor indexed="64"/>
      </patternFill>
    </fill>
    <fill>
      <patternFill patternType="solid">
        <fgColor indexed="58"/>
        <bgColor indexed="64"/>
      </patternFill>
    </fill>
    <fill>
      <patternFill patternType="solid">
        <fgColor indexed="59"/>
        <bgColor indexed="64"/>
      </patternFill>
    </fill>
    <fill>
      <patternFill patternType="solid">
        <fgColor indexed="60"/>
        <bgColor indexed="64"/>
      </patternFill>
    </fill>
    <fill>
      <patternFill patternType="solid">
        <fgColor indexed="61"/>
        <bgColor indexed="64"/>
      </patternFill>
    </fill>
    <fill>
      <patternFill patternType="solid">
        <fgColor indexed="62"/>
        <bgColor indexed="64"/>
      </patternFill>
    </fill>
    <fill>
      <patternFill patternType="solid">
        <fgColor indexed="63"/>
        <bgColor indexed="64"/>
      </patternFill>
    </fill>
    <fill>
      <patternFill patternType="solid">
        <fgColor theme="9" tint="0.59999389629810485"/>
        <bgColor indexed="64"/>
      </patternFill>
    </fill>
    <fill>
      <patternFill patternType="solid">
        <fgColor theme="0" tint="-0.14996795556505021"/>
        <bgColor indexed="64"/>
      </patternFill>
    </fill>
    <fill>
      <patternFill patternType="solid">
        <fgColor rgb="FFFFFF9F"/>
        <bgColor indexed="64"/>
      </patternFill>
    </fill>
    <fill>
      <patternFill patternType="solid">
        <fgColor rgb="FFFFFFFF"/>
        <bgColor indexed="64"/>
      </patternFill>
    </fill>
    <fill>
      <patternFill patternType="solid">
        <fgColor rgb="FFFFD966"/>
        <bgColor indexed="64"/>
      </patternFill>
    </fill>
    <fill>
      <patternFill patternType="solid">
        <fgColor rgb="FFEEECE1"/>
        <bgColor indexed="64"/>
      </patternFill>
    </fill>
    <fill>
      <patternFill patternType="solid">
        <fgColor rgb="FFCCCCFF"/>
        <bgColor indexed="64"/>
      </patternFill>
    </fill>
    <fill>
      <patternFill patternType="solid">
        <fgColor rgb="FFFFFF99"/>
        <bgColor indexed="64"/>
      </patternFill>
    </fill>
    <fill>
      <patternFill patternType="solid">
        <fgColor rgb="FF46666D"/>
        <bgColor indexed="64"/>
      </patternFill>
    </fill>
    <fill>
      <patternFill patternType="solid">
        <fgColor rgb="FF46666D"/>
        <bgColor rgb="FF1B365D"/>
      </patternFill>
    </fill>
    <fill>
      <patternFill patternType="solid">
        <fgColor rgb="FFF4F6F9"/>
        <bgColor rgb="FFF4F6F9"/>
      </patternFill>
    </fill>
    <fill>
      <patternFill patternType="solid">
        <fgColor rgb="FF78959A"/>
        <bgColor rgb="FF1B365D"/>
      </patternFill>
    </fill>
    <fill>
      <patternFill patternType="solid">
        <fgColor rgb="FFFFF8F0"/>
        <bgColor rgb="FFFFF8F0"/>
      </patternFill>
    </fill>
    <fill>
      <patternFill patternType="solid">
        <fgColor rgb="FFFFC7CE"/>
        <bgColor rgb="FFFFC7CE"/>
      </patternFill>
    </fill>
    <fill>
      <patternFill patternType="solid">
        <fgColor rgb="FFFFF7D6"/>
      </patternFill>
    </fill>
    <fill>
      <patternFill patternType="solid">
        <fgColor rgb="FFFFF7D6"/>
        <bgColor indexed="64"/>
      </patternFill>
    </fill>
    <fill>
      <patternFill patternType="solid">
        <fgColor rgb="FFC00000"/>
      </patternFill>
    </fill>
    <fill>
      <patternFill patternType="solid">
        <fgColor rgb="FF0000C0"/>
      </patternFill>
    </fill>
    <fill>
      <patternFill patternType="solid">
        <fgColor rgb="FFD9EAF7"/>
      </patternFill>
    </fill>
    <fill>
      <patternFill patternType="solid">
        <fgColor rgb="FF70AD47"/>
      </patternFill>
    </fill>
    <fill>
      <patternFill patternType="solid">
        <fgColor rgb="FF8F5A4A"/>
      </patternFill>
    </fill>
    <fill>
      <patternFill patternType="solid">
        <fgColor rgb="FFEAD8D0"/>
      </patternFill>
    </fill>
    <fill>
      <patternFill patternType="solid">
        <fgColor rgb="FFC9826B"/>
      </patternFill>
    </fill>
    <fill>
      <patternFill patternType="solid">
        <fgColor rgb="FFE7E6E6"/>
      </patternFill>
    </fill>
    <fill>
      <patternFill patternType="solid">
        <fgColor rgb="FFE9C8BC"/>
      </patternFill>
    </fill>
    <fill>
      <patternFill patternType="solid">
        <fgColor rgb="FFF3C5C0"/>
      </patternFill>
    </fill>
    <fill>
      <patternFill patternType="solid">
        <fgColor rgb="FFF7EEE9"/>
      </patternFill>
    </fill>
    <fill>
      <patternFill patternType="solid">
        <fgColor rgb="FFDCE8F2"/>
      </patternFill>
    </fill>
    <fill>
      <patternFill patternType="solid">
        <fgColor rgb="FFF4E3B2"/>
      </patternFill>
    </fill>
    <fill>
      <patternFill patternType="solid">
        <fgColor rgb="FFDDEAD8"/>
      </patternFill>
    </fill>
    <fill>
      <patternFill patternType="solid">
        <fgColor rgb="FF8B4A3C"/>
      </patternFill>
    </fill>
    <fill>
      <patternFill patternType="solid">
        <fgColor rgb="FFE9C8BC"/>
        <bgColor indexed="64"/>
      </patternFill>
    </fill>
    <fill>
      <patternFill patternType="solid">
        <fgColor rgb="FFC9826B"/>
        <bgColor indexed="64"/>
      </patternFill>
    </fill>
    <fill>
      <patternFill patternType="solid">
        <fgColor rgb="FFF3C5C0"/>
        <bgColor indexed="64"/>
      </patternFill>
    </fill>
    <fill>
      <patternFill patternType="solid">
        <fgColor rgb="FF8B4A3C"/>
        <bgColor indexed="64"/>
      </patternFill>
    </fill>
    <fill>
      <patternFill patternType="solid">
        <fgColor rgb="FFF7EEE9"/>
        <bgColor indexed="64"/>
      </patternFill>
    </fill>
    <fill>
      <patternFill patternType="solid">
        <fgColor rgb="FF1F4E3D"/>
      </patternFill>
    </fill>
    <fill>
      <patternFill patternType="solid">
        <fgColor rgb="FF5B9BD5"/>
      </patternFill>
    </fill>
    <fill>
      <patternFill patternType="solid">
        <fgColor rgb="FFFCE5CD"/>
      </patternFill>
    </fill>
    <fill>
      <patternFill patternType="solid">
        <fgColor rgb="FFD9EAD3"/>
      </patternFill>
    </fill>
    <fill>
      <patternFill patternType="solid">
        <fgColor rgb="FFBF8F00"/>
        <bgColor indexed="64"/>
      </patternFill>
    </fill>
    <fill>
      <patternFill patternType="solid">
        <fgColor rgb="FF8ED973"/>
        <bgColor indexed="64"/>
      </patternFill>
    </fill>
    <fill>
      <patternFill patternType="solid">
        <fgColor theme="5" tint="-0.249977111117893"/>
        <bgColor indexed="64"/>
      </patternFill>
    </fill>
    <fill>
      <patternFill patternType="solid">
        <fgColor rgb="FFC1F0C8"/>
        <bgColor indexed="64"/>
      </patternFill>
    </fill>
    <fill>
      <patternFill patternType="solid">
        <fgColor rgb="FFFF7979"/>
        <bgColor indexed="64"/>
      </patternFill>
    </fill>
    <fill>
      <patternFill patternType="solid">
        <fgColor rgb="FFD9E8E2"/>
      </patternFill>
    </fill>
    <fill>
      <patternFill patternType="solid">
        <fgColor rgb="FF5B9BD5"/>
        <bgColor indexed="64"/>
      </patternFill>
    </fill>
    <fill>
      <patternFill patternType="solid">
        <fgColor rgb="FF355C7D"/>
      </patternFill>
    </fill>
    <fill>
      <patternFill patternType="solid">
        <fgColor theme="8" tint="0.39997558519241921"/>
        <bgColor indexed="64"/>
      </patternFill>
    </fill>
    <fill>
      <patternFill patternType="solid">
        <fgColor rgb="FFFACDB4"/>
        <bgColor indexed="64"/>
      </patternFill>
    </fill>
    <fill>
      <patternFill patternType="solid">
        <fgColor theme="9" tint="-0.249977111117893"/>
        <bgColor indexed="64"/>
      </patternFill>
    </fill>
    <fill>
      <patternFill patternType="solid">
        <fgColor rgb="FFBE5014"/>
        <bgColor indexed="64"/>
      </patternFill>
    </fill>
    <fill>
      <patternFill patternType="solid">
        <fgColor rgb="FF2F5D50"/>
      </patternFill>
    </fill>
    <fill>
      <patternFill patternType="solid">
        <fgColor rgb="FFE6F0EC"/>
      </patternFill>
    </fill>
    <fill>
      <patternFill patternType="solid">
        <fgColor rgb="FFEAF2F8"/>
        <bgColor indexed="64"/>
      </patternFill>
    </fill>
    <fill>
      <patternFill patternType="solid">
        <fgColor rgb="FFFFFFA3"/>
        <bgColor indexed="64"/>
      </patternFill>
    </fill>
    <fill>
      <patternFill patternType="solid">
        <fgColor rgb="FFEAF2F8"/>
      </patternFill>
    </fill>
    <fill>
      <patternFill patternType="solid">
        <fgColor rgb="FFFFFFC9"/>
        <bgColor indexed="64"/>
      </patternFill>
    </fill>
    <fill>
      <patternFill patternType="solid">
        <fgColor rgb="FFD9D9D9"/>
      </patternFill>
    </fill>
    <fill>
      <patternFill patternType="solid">
        <fgColor theme="7"/>
        <bgColor indexed="64"/>
      </patternFill>
    </fill>
    <fill>
      <patternFill patternType="gray0625"/>
    </fill>
  </fills>
  <borders count="145">
    <border>
      <left/>
      <right/>
      <top/>
      <bottom/>
      <diagonal/>
    </border>
    <border>
      <left/>
      <right/>
      <top/>
      <bottom style="thin">
        <color auto="1"/>
      </bottom>
      <diagonal/>
    </border>
    <border>
      <left style="thin">
        <color auto="1"/>
      </left>
      <right/>
      <top/>
      <bottom/>
      <diagonal/>
    </border>
    <border>
      <left style="thin">
        <color indexed="64"/>
      </left>
      <right/>
      <top style="thin">
        <color indexed="64"/>
      </top>
      <bottom/>
      <diagonal/>
    </border>
    <border>
      <left/>
      <right/>
      <top style="thin">
        <color auto="1"/>
      </top>
      <bottom/>
      <diagonal/>
    </border>
    <border>
      <left/>
      <right/>
      <top style="medium">
        <color rgb="FFC9B36C"/>
      </top>
      <bottom/>
      <diagonal/>
    </border>
    <border>
      <left/>
      <right style="thin">
        <color auto="1"/>
      </right>
      <top style="thin">
        <color auto="1"/>
      </top>
      <bottom/>
      <diagonal/>
    </border>
    <border>
      <left/>
      <right style="thin">
        <color auto="1"/>
      </right>
      <top/>
      <bottom/>
      <diagonal/>
    </border>
    <border>
      <left/>
      <right style="thin">
        <color indexed="8"/>
      </right>
      <top/>
      <bottom/>
      <diagonal/>
    </border>
    <border>
      <left/>
      <right/>
      <top style="medium">
        <color indexed="64"/>
      </top>
      <bottom/>
      <diagonal/>
    </border>
    <border>
      <left style="hair">
        <color auto="1"/>
      </left>
      <right style="hair">
        <color auto="1"/>
      </right>
      <top style="hair">
        <color auto="1"/>
      </top>
      <bottom style="hair">
        <color auto="1"/>
      </bottom>
      <diagonal/>
    </border>
    <border>
      <left/>
      <right style="hair">
        <color auto="1"/>
      </right>
      <top/>
      <bottom/>
      <diagonal/>
    </border>
    <border>
      <left/>
      <right style="medium">
        <color indexed="64"/>
      </right>
      <top/>
      <bottom style="hair">
        <color auto="1"/>
      </bottom>
      <diagonal/>
    </border>
    <border>
      <left/>
      <right/>
      <top/>
      <bottom style="hair">
        <color auto="1"/>
      </bottom>
      <diagonal/>
    </border>
    <border>
      <left/>
      <right/>
      <top style="hair">
        <color auto="1"/>
      </top>
      <bottom/>
      <diagonal/>
    </border>
    <border>
      <left/>
      <right style="thin">
        <color auto="1"/>
      </right>
      <top style="hair">
        <color auto="1"/>
      </top>
      <bottom/>
      <diagonal/>
    </border>
    <border>
      <left/>
      <right style="medium">
        <color auto="1"/>
      </right>
      <top/>
      <bottom/>
      <diagonal/>
    </border>
    <border>
      <left style="medium">
        <color auto="1"/>
      </left>
      <right/>
      <top/>
      <bottom/>
      <diagonal/>
    </border>
    <border>
      <left/>
      <right style="thin">
        <color indexed="8"/>
      </right>
      <top style="thin">
        <color indexed="8"/>
      </top>
      <bottom/>
      <diagonal/>
    </border>
    <border>
      <left/>
      <right style="thin">
        <color auto="1"/>
      </right>
      <top/>
      <bottom style="thin">
        <color auto="1"/>
      </bottom>
      <diagonal/>
    </border>
    <border>
      <left style="thin">
        <color auto="1"/>
      </left>
      <right/>
      <top style="hair">
        <color auto="1"/>
      </top>
      <bottom style="hair">
        <color auto="1"/>
      </bottom>
      <diagonal/>
    </border>
    <border>
      <left style="hair">
        <color indexed="64"/>
      </left>
      <right/>
      <top/>
      <bottom/>
      <diagonal/>
    </border>
    <border>
      <left/>
      <right/>
      <top/>
      <bottom style="thin">
        <color theme="9" tint="0.39997558519241921"/>
      </bottom>
      <diagonal/>
    </border>
    <border>
      <left style="thin">
        <color rgb="FFB7C9D6"/>
      </left>
      <right style="thin">
        <color rgb="FFB7C9D6"/>
      </right>
      <top style="thin">
        <color rgb="FFB7C9D6"/>
      </top>
      <bottom style="thin">
        <color rgb="FFB7C9D6"/>
      </bottom>
      <diagonal/>
    </border>
    <border>
      <left style="medium">
        <color auto="1"/>
      </left>
      <right/>
      <top/>
      <bottom style="hair">
        <color auto="1"/>
      </bottom>
      <diagonal/>
    </border>
    <border>
      <left/>
      <right/>
      <top style="hair">
        <color auto="1"/>
      </top>
      <bottom style="hair">
        <color auto="1"/>
      </bottom>
      <diagonal/>
    </border>
    <border>
      <left style="thin">
        <color indexed="64"/>
      </left>
      <right/>
      <top style="hair">
        <color indexed="64"/>
      </top>
      <bottom/>
      <diagonal/>
    </border>
    <border>
      <left style="thin">
        <color indexed="64"/>
      </left>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theme="0" tint="-0.34998626667073579"/>
      </left>
      <right/>
      <top style="thin">
        <color theme="0" tint="-0.24994659260841701"/>
      </top>
      <bottom/>
      <diagonal/>
    </border>
    <border>
      <left/>
      <right style="thin">
        <color theme="0" tint="-0.34998626667073579"/>
      </right>
      <top style="thin">
        <color theme="0" tint="-0.24994659260841701"/>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hair">
        <color auto="1"/>
      </right>
      <top/>
      <bottom/>
      <diagonal/>
    </border>
    <border>
      <left style="hair">
        <color indexed="64"/>
      </left>
      <right style="thin">
        <color theme="0" tint="-0.34998626667073579"/>
      </right>
      <top/>
      <bottom/>
      <diagonal/>
    </border>
    <border>
      <left style="thin">
        <color theme="0" tint="-0.34998626667073579"/>
      </left>
      <right style="hair">
        <color auto="1"/>
      </right>
      <top style="hair">
        <color auto="1"/>
      </top>
      <bottom style="hair">
        <color auto="1"/>
      </bottom>
      <diagonal/>
    </border>
    <border>
      <left style="thin">
        <color theme="0" tint="-0.34998626667073579"/>
      </left>
      <right style="hair">
        <color auto="1"/>
      </right>
      <top/>
      <bottom style="hair">
        <color auto="1"/>
      </bottom>
      <diagonal/>
    </border>
    <border>
      <left style="hair">
        <color auto="1"/>
      </left>
      <right style="thin">
        <color theme="0" tint="-0.34998626667073579"/>
      </right>
      <top style="hair">
        <color auto="1"/>
      </top>
      <bottom style="hair">
        <color auto="1"/>
      </bottom>
      <diagonal/>
    </border>
    <border>
      <left style="thin">
        <color theme="0" tint="-0.34998626667073579"/>
      </left>
      <right style="hair">
        <color auto="1"/>
      </right>
      <top style="hair">
        <color auto="1"/>
      </top>
      <bottom style="thin">
        <color theme="0" tint="-0.24994659260841701"/>
      </bottom>
      <diagonal/>
    </border>
    <border>
      <left style="hair">
        <color auto="1"/>
      </left>
      <right style="thin">
        <color theme="0" tint="-0.34998626667073579"/>
      </right>
      <top style="hair">
        <color auto="1"/>
      </top>
      <bottom style="thin">
        <color theme="0" tint="-0.24994659260841701"/>
      </bottom>
      <diagonal/>
    </border>
    <border>
      <left style="thin">
        <color theme="0" tint="-0.34998626667073579"/>
      </left>
      <right/>
      <top/>
      <bottom style="hair">
        <color theme="0" tint="-0.14996795556505021"/>
      </bottom>
      <diagonal/>
    </border>
    <border>
      <left style="thin">
        <color theme="0" tint="-0.34998626667073579"/>
      </left>
      <right/>
      <top style="hair">
        <color theme="0" tint="-0.14996795556505021"/>
      </top>
      <bottom style="hair">
        <color theme="0" tint="-0.14996795556505021"/>
      </bottom>
      <diagonal/>
    </border>
    <border>
      <left style="thin">
        <color theme="0" tint="-0.34998626667073579"/>
      </left>
      <right/>
      <top style="hair">
        <color theme="0" tint="-0.14996795556505021"/>
      </top>
      <bottom/>
      <diagonal/>
    </border>
    <border>
      <left style="thin">
        <color theme="0" tint="-0.34998626667073579"/>
      </left>
      <right/>
      <top style="hair">
        <color indexed="64"/>
      </top>
      <bottom style="thin">
        <color theme="0" tint="-0.34998626667073579"/>
      </bottom>
      <diagonal/>
    </border>
    <border>
      <left/>
      <right style="thin">
        <color theme="0" tint="-0.34998626667073579"/>
      </right>
      <top style="hair">
        <color indexed="64"/>
      </top>
      <bottom style="thin">
        <color theme="0" tint="-0.34998626667073579"/>
      </bottom>
      <diagonal/>
    </border>
    <border>
      <left style="thin">
        <color theme="0" tint="-0.34998626667073579"/>
      </left>
      <right/>
      <top/>
      <bottom style="hair">
        <color auto="1"/>
      </bottom>
      <diagonal/>
    </border>
    <border>
      <left/>
      <right style="thin">
        <color theme="0" tint="-0.34998626667073579"/>
      </right>
      <top/>
      <bottom style="hair">
        <color auto="1"/>
      </bottom>
      <diagonal/>
    </border>
    <border>
      <left style="dashed">
        <color auto="1"/>
      </left>
      <right style="thin">
        <color theme="0" tint="-0.34998626667073579"/>
      </right>
      <top/>
      <bottom style="thin">
        <color theme="0" tint="-0.34998626667073579"/>
      </bottom>
      <diagonal/>
    </border>
    <border>
      <left style="medium">
        <color auto="1"/>
      </left>
      <right/>
      <top/>
      <bottom style="thin">
        <color auto="1"/>
      </bottom>
      <diagonal/>
    </border>
    <border>
      <left/>
      <right style="medium">
        <color indexed="64"/>
      </right>
      <top style="thin">
        <color auto="1"/>
      </top>
      <bottom/>
      <diagonal/>
    </border>
    <border>
      <left style="hair">
        <color auto="1"/>
      </left>
      <right/>
      <top style="hair">
        <color auto="1"/>
      </top>
      <bottom style="hair">
        <color auto="1"/>
      </bottom>
      <diagonal/>
    </border>
    <border>
      <left/>
      <right/>
      <top style="double">
        <color theme="9" tint="0.39994506668294322"/>
      </top>
      <bottom/>
      <diagonal/>
    </border>
    <border>
      <left/>
      <right/>
      <top style="medium">
        <color rgb="FFC9B36C"/>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indexed="64"/>
      </bottom>
      <diagonal/>
    </border>
    <border>
      <left/>
      <right style="medium">
        <color auto="1"/>
      </right>
      <top style="medium">
        <color auto="1"/>
      </top>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mediumDashed">
        <color indexed="64"/>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top style="medium">
        <color auto="1"/>
      </top>
      <bottom/>
      <diagonal/>
    </border>
    <border>
      <left style="medium">
        <color indexed="64"/>
      </left>
      <right style="thin">
        <color indexed="64"/>
      </right>
      <top/>
      <bottom/>
      <diagonal/>
    </border>
    <border>
      <left/>
      <right style="medium">
        <color auto="1"/>
      </right>
      <top/>
      <bottom style="thin">
        <color auto="1"/>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8"/>
      </bottom>
      <diagonal/>
    </border>
    <border>
      <left style="medium">
        <color auto="1"/>
      </left>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bottom style="hair">
        <color indexed="64"/>
      </bottom>
      <diagonal/>
    </border>
    <border>
      <left/>
      <right style="medium">
        <color auto="1"/>
      </right>
      <top style="hair">
        <color auto="1"/>
      </top>
      <bottom style="hair">
        <color auto="1"/>
      </bottom>
      <diagonal/>
    </border>
    <border>
      <left style="thin">
        <color auto="1"/>
      </left>
      <right/>
      <top/>
      <bottom style="thin">
        <color auto="1"/>
      </bottom>
      <diagonal/>
    </border>
    <border>
      <left style="thin">
        <color auto="1"/>
      </left>
      <right/>
      <top style="thin">
        <color auto="1"/>
      </top>
      <bottom style="hair">
        <color auto="1"/>
      </bottom>
      <diagonal/>
    </border>
    <border>
      <left style="thin">
        <color indexed="8"/>
      </left>
      <right style="thin">
        <color indexed="8"/>
      </right>
      <top style="thin">
        <color indexed="8"/>
      </top>
      <bottom style="thin">
        <color indexed="8"/>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8"/>
      </left>
      <right style="thin">
        <color indexed="8"/>
      </right>
      <top style="thin">
        <color indexed="8"/>
      </top>
      <bottom style="thin">
        <color indexed="8"/>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8"/>
      </right>
      <top/>
      <bottom style="thin">
        <color indexed="8"/>
      </bottom>
      <diagonal/>
    </border>
    <border>
      <left/>
      <right style="medium">
        <color indexed="64"/>
      </right>
      <top style="hair">
        <color indexed="64"/>
      </top>
      <bottom/>
      <diagonal/>
    </border>
    <border>
      <left style="thin">
        <color auto="1"/>
      </left>
      <right/>
      <top style="thin">
        <color auto="1"/>
      </top>
      <bottom style="hair">
        <color auto="1"/>
      </bottom>
      <diagonal/>
    </border>
    <border>
      <left style="medium">
        <color indexed="64"/>
      </left>
      <right/>
      <top style="medium">
        <color indexed="64"/>
      </top>
      <bottom/>
      <diagonal/>
    </border>
    <border>
      <left style="thin">
        <color indexed="64"/>
      </left>
      <right/>
      <top/>
      <bottom style="medium">
        <color indexed="64"/>
      </bottom>
      <diagonal/>
    </border>
    <border>
      <left style="medium">
        <color auto="1"/>
      </left>
      <right style="thin">
        <color auto="1"/>
      </right>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top style="dashed">
        <color indexed="64"/>
      </top>
      <bottom/>
      <diagonal/>
    </border>
    <border>
      <left/>
      <right style="medium">
        <color indexed="64"/>
      </right>
      <top style="dashed">
        <color indexed="64"/>
      </top>
      <bottom/>
      <diagonal/>
    </border>
    <border>
      <left style="thin">
        <color rgb="FFD1D5DB"/>
      </left>
      <right style="thin">
        <color rgb="FFD1D5DB"/>
      </right>
      <top style="thin">
        <color rgb="FFD1D5DB"/>
      </top>
      <bottom style="thin">
        <color rgb="FFD1D5DB"/>
      </bottom>
      <diagonal/>
    </border>
    <border>
      <left style="thin">
        <color rgb="FFD1D5DB"/>
      </left>
      <right style="thin">
        <color rgb="FFD1D5DB"/>
      </right>
      <top/>
      <bottom style="thin">
        <color rgb="FFD1D5DB"/>
      </bottom>
      <diagonal/>
    </border>
    <border>
      <left style="thin">
        <color rgb="FFC9C9C9"/>
      </left>
      <right style="thin">
        <color rgb="FFC9C9C9"/>
      </right>
      <top style="thin">
        <color rgb="FFC9C9C9"/>
      </top>
      <bottom style="thin">
        <color rgb="FFC9C9C9"/>
      </bottom>
      <diagonal/>
    </border>
    <border>
      <left/>
      <right style="thin">
        <color rgb="FFB8B0AC"/>
      </right>
      <top style="thin">
        <color rgb="FFB8B0AC"/>
      </top>
      <bottom style="thin">
        <color rgb="FFB8B0AC"/>
      </bottom>
      <diagonal/>
    </border>
    <border>
      <left/>
      <right/>
      <top style="thin">
        <color rgb="FFB8B0AC"/>
      </top>
      <bottom style="thin">
        <color rgb="FFB8B0AC"/>
      </bottom>
      <diagonal/>
    </border>
    <border>
      <left style="thin">
        <color rgb="FFB8B0AC"/>
      </left>
      <right/>
      <top style="thin">
        <color rgb="FFB8B0AC"/>
      </top>
      <bottom style="thin">
        <color rgb="FFB8B0AC"/>
      </bottom>
      <diagonal/>
    </border>
    <border>
      <left/>
      <right style="thin">
        <color rgb="FFB8B0AC"/>
      </right>
      <top/>
      <bottom style="thin">
        <color rgb="FFB8B0AC"/>
      </bottom>
      <diagonal/>
    </border>
    <border>
      <left/>
      <right/>
      <top/>
      <bottom style="thin">
        <color rgb="FFB8B0AC"/>
      </bottom>
      <diagonal/>
    </border>
    <border>
      <left style="thin">
        <color rgb="FFB8B0AC"/>
      </left>
      <right/>
      <top/>
      <bottom style="thin">
        <color rgb="FFB8B0AC"/>
      </bottom>
      <diagonal/>
    </border>
    <border>
      <left/>
      <right style="thin">
        <color rgb="FFB8B0AC"/>
      </right>
      <top/>
      <bottom/>
      <diagonal/>
    </border>
    <border>
      <left style="thin">
        <color rgb="FFB8B0AC"/>
      </left>
      <right/>
      <top/>
      <bottom/>
      <diagonal/>
    </border>
    <border>
      <left/>
      <right style="thin">
        <color rgb="FFB8B0AC"/>
      </right>
      <top style="thin">
        <color rgb="FFB8B0AC"/>
      </top>
      <bottom/>
      <diagonal/>
    </border>
    <border>
      <left/>
      <right/>
      <top style="thin">
        <color rgb="FFB8B0AC"/>
      </top>
      <bottom/>
      <diagonal/>
    </border>
    <border>
      <left style="thin">
        <color rgb="FFB8B0AC"/>
      </left>
      <right/>
      <top style="thin">
        <color rgb="FFB8B0AC"/>
      </top>
      <bottom/>
      <diagonal/>
    </border>
    <border>
      <left/>
      <right style="thin">
        <color auto="1"/>
      </right>
      <top style="medium">
        <color auto="1"/>
      </top>
      <bottom/>
      <diagonal/>
    </border>
    <border>
      <left/>
      <right style="hair">
        <color auto="1"/>
      </right>
      <top style="hair">
        <color auto="1"/>
      </top>
      <bottom style="hair">
        <color auto="1"/>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8B0AC"/>
      </left>
      <right style="thin">
        <color rgb="FFB8B0AC"/>
      </right>
      <top style="thin">
        <color rgb="FFB8B0AC"/>
      </top>
      <bottom/>
      <diagonal/>
    </border>
    <border>
      <left style="thin">
        <color rgb="FFB8B0AC"/>
      </left>
      <right style="thin">
        <color rgb="FFB8B0AC"/>
      </right>
      <top/>
      <bottom/>
      <diagonal/>
    </border>
    <border>
      <left style="thin">
        <color rgb="FFB8B0AC"/>
      </left>
      <right/>
      <top style="thin">
        <color rgb="FFB8B0AC"/>
      </top>
      <bottom style="hair">
        <color rgb="FFB8B0AC"/>
      </bottom>
      <diagonal/>
    </border>
    <border>
      <left/>
      <right style="thin">
        <color rgb="FFB8B0AC"/>
      </right>
      <top style="thin">
        <color rgb="FFB8B0AC"/>
      </top>
      <bottom style="hair">
        <color rgb="FFB8B0AC"/>
      </bottom>
      <diagonal/>
    </border>
    <border>
      <left/>
      <right/>
      <top style="thin">
        <color rgb="FFB8B0AC"/>
      </top>
      <bottom style="hair">
        <color rgb="FFB8B0AC"/>
      </bottom>
      <diagonal/>
    </border>
    <border>
      <left style="thin">
        <color rgb="FFB8B0AC"/>
      </left>
      <right/>
      <top style="hair">
        <color rgb="FFB8B0AC"/>
      </top>
      <bottom style="hair">
        <color rgb="FFB8B0AC"/>
      </bottom>
      <diagonal/>
    </border>
    <border>
      <left/>
      <right style="thin">
        <color rgb="FFB8B0AC"/>
      </right>
      <top style="hair">
        <color rgb="FFB8B0AC"/>
      </top>
      <bottom style="hair">
        <color rgb="FFB8B0AC"/>
      </bottom>
      <diagonal/>
    </border>
    <border>
      <left/>
      <right/>
      <top style="hair">
        <color rgb="FFB8B0AC"/>
      </top>
      <bottom style="hair">
        <color rgb="FFB8B0AC"/>
      </bottom>
      <diagonal/>
    </border>
    <border>
      <left style="thin">
        <color rgb="FFB8B0AC"/>
      </left>
      <right/>
      <top style="hair">
        <color rgb="FFB8B0AC"/>
      </top>
      <bottom style="thin">
        <color rgb="FFB8B0AC"/>
      </bottom>
      <diagonal/>
    </border>
    <border>
      <left/>
      <right style="thin">
        <color rgb="FFB8B0AC"/>
      </right>
      <top style="hair">
        <color rgb="FFB8B0AC"/>
      </top>
      <bottom style="thin">
        <color rgb="FFB8B0AC"/>
      </bottom>
      <diagonal/>
    </border>
    <border>
      <left/>
      <right/>
      <top style="hair">
        <color rgb="FFB8B0AC"/>
      </top>
      <bottom style="thin">
        <color rgb="FFB8B0AC"/>
      </bottom>
      <diagonal/>
    </border>
    <border>
      <left style="hair">
        <color indexed="64"/>
      </left>
      <right/>
      <top style="medium">
        <color indexed="64"/>
      </top>
      <bottom/>
      <diagonal/>
    </border>
    <border>
      <left/>
      <right style="thin">
        <color indexed="64"/>
      </right>
      <top/>
      <bottom style="hair">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s>
  <cellStyleXfs count="46">
    <xf numFmtId="0" fontId="0" fillId="0" borderId="0"/>
    <xf numFmtId="0" fontId="14" fillId="0" borderId="0"/>
    <xf numFmtId="0" fontId="5" fillId="5" borderId="0" xfId="0" applyFont="1" applyFill="1" applyAlignment="1">
      <alignment horizontal="center" vertical="center" wrapText="1"/>
    </xf>
    <xf numFmtId="0" fontId="3" fillId="18" borderId="0" applyNumberFormat="0" applyBorder="0" applyAlignment="0" applyProtection="0"/>
    <xf numFmtId="0" fontId="33" fillId="0" borderId="0" applyNumberFormat="0" applyFill="0" applyBorder="0" applyAlignment="0" applyProtection="0"/>
    <xf numFmtId="0" fontId="3" fillId="0" borderId="0"/>
    <xf numFmtId="0" fontId="29" fillId="0" borderId="0"/>
    <xf numFmtId="0" fontId="14" fillId="0" borderId="0"/>
    <xf numFmtId="0" fontId="53" fillId="0" borderId="0"/>
    <xf numFmtId="0" fontId="53" fillId="0" borderId="0"/>
    <xf numFmtId="0" fontId="55" fillId="0" borderId="0"/>
    <xf numFmtId="0" fontId="14" fillId="0" borderId="0"/>
    <xf numFmtId="0" fontId="61" fillId="0" borderId="0"/>
    <xf numFmtId="0" fontId="3" fillId="0" borderId="0"/>
    <xf numFmtId="0" fontId="3" fillId="0" borderId="0"/>
    <xf numFmtId="0" fontId="14" fillId="0" borderId="0"/>
    <xf numFmtId="0" fontId="3" fillId="0" borderId="0"/>
    <xf numFmtId="0" fontId="96" fillId="0" borderId="0"/>
    <xf numFmtId="0" fontId="98" fillId="0" borderId="0"/>
    <xf numFmtId="0" fontId="14" fillId="0" borderId="0"/>
    <xf numFmtId="0" fontId="14" fillId="0" borderId="0"/>
    <xf numFmtId="0" fontId="53" fillId="0" borderId="0"/>
    <xf numFmtId="0" fontId="3" fillId="0" borderId="0"/>
    <xf numFmtId="0" fontId="3" fillId="0" borderId="0"/>
    <xf numFmtId="0" fontId="14" fillId="0" borderId="0"/>
    <xf numFmtId="0" fontId="53" fillId="0" borderId="0"/>
    <xf numFmtId="0" fontId="55" fillId="0" borderId="0"/>
    <xf numFmtId="0" fontId="152" fillId="0" borderId="0"/>
    <xf numFmtId="0" fontId="3" fillId="0" borderId="0"/>
    <xf numFmtId="0" fontId="3" fillId="0" borderId="0"/>
    <xf numFmtId="0" fontId="98" fillId="0" borderId="0"/>
    <xf numFmtId="0" fontId="162" fillId="0" borderId="0" applyNumberFormat="0" applyFill="0" applyBorder="0" applyAlignment="0" applyProtection="0">
      <alignment vertical="top"/>
      <protection locked="0"/>
    </xf>
    <xf numFmtId="0" fontId="3" fillId="0" borderId="0"/>
    <xf numFmtId="0" fontId="3" fillId="0" borderId="0"/>
    <xf numFmtId="0" fontId="14" fillId="0" borderId="0"/>
    <xf numFmtId="0" fontId="3" fillId="0" borderId="0"/>
    <xf numFmtId="0" fontId="53" fillId="0" borderId="0"/>
    <xf numFmtId="0" fontId="36" fillId="0" borderId="0"/>
    <xf numFmtId="0" fontId="36" fillId="0" borderId="0"/>
    <xf numFmtId="0" fontId="98" fillId="0" borderId="0"/>
    <xf numFmtId="0" fontId="162" fillId="0" borderId="0" applyNumberFormat="0" applyFill="0" applyBorder="0" applyAlignment="0" applyProtection="0"/>
    <xf numFmtId="0" fontId="2" fillId="0" borderId="0"/>
    <xf numFmtId="0" fontId="279" fillId="0" borderId="0" applyNumberFormat="0" applyFill="0" applyBorder="0" applyAlignment="0" applyProtection="0"/>
    <xf numFmtId="0" fontId="14" fillId="0" borderId="0"/>
    <xf numFmtId="0" fontId="53" fillId="0" borderId="0"/>
    <xf numFmtId="0" fontId="1" fillId="0" borderId="0"/>
  </cellStyleXfs>
  <cellXfs count="2292">
    <xf numFmtId="0" fontId="0" fillId="0" borderId="0" xfId="0"/>
    <xf numFmtId="0" fontId="7" fillId="0" borderId="0" xfId="0" applyFont="1" applyAlignment="1">
      <alignment vertical="center" wrapText="1"/>
    </xf>
    <xf numFmtId="0" fontId="5" fillId="5" borderId="0" xfId="0" applyFont="1" applyFill="1" applyAlignment="1">
      <alignment horizontal="center" vertical="center" wrapText="1"/>
    </xf>
    <xf numFmtId="0" fontId="5" fillId="0" borderId="0" xfId="0" applyFont="1" applyAlignment="1">
      <alignment horizontal="left" vertical="center" wrapText="1"/>
    </xf>
    <xf numFmtId="0" fontId="5" fillId="3" borderId="0" xfId="0" applyFont="1" applyFill="1" applyAlignment="1">
      <alignment horizontal="center" vertical="center" wrapText="1"/>
    </xf>
    <xf numFmtId="0" fontId="6" fillId="5" borderId="0" xfId="0" applyFont="1" applyFill="1" applyAlignment="1">
      <alignment vertical="center" wrapText="1"/>
    </xf>
    <xf numFmtId="0" fontId="5" fillId="3" borderId="0" xfId="0" applyFont="1" applyFill="1" applyAlignment="1">
      <alignment vertical="center" wrapText="1"/>
    </xf>
    <xf numFmtId="0" fontId="0" fillId="0" borderId="0" xfId="0" applyAlignment="1">
      <alignment vertical="center" wrapText="1"/>
    </xf>
    <xf numFmtId="0" fontId="6" fillId="0" borderId="0" xfId="0" applyFont="1" applyAlignment="1">
      <alignment vertical="center" wrapText="1"/>
    </xf>
    <xf numFmtId="0" fontId="9" fillId="4" borderId="0" xfId="0" applyFont="1" applyFill="1" applyAlignment="1">
      <alignment horizontal="center" vertical="center" wrapText="1"/>
    </xf>
    <xf numFmtId="0" fontId="10" fillId="4" borderId="0" xfId="0" applyFont="1" applyFill="1" applyAlignment="1">
      <alignment horizontal="center" vertical="center" wrapText="1"/>
    </xf>
    <xf numFmtId="0" fontId="13" fillId="0" borderId="0" xfId="0" applyFont="1"/>
    <xf numFmtId="0" fontId="5" fillId="0" borderId="0" xfId="0" applyFont="1" applyAlignment="1">
      <alignment horizontal="right" vertical="center" wrapText="1"/>
    </xf>
    <xf numFmtId="1" fontId="15" fillId="15" borderId="0" xfId="1" applyNumberFormat="1" applyFont="1" applyFill="1" applyAlignment="1">
      <alignment horizontal="center" vertical="center" wrapText="1"/>
    </xf>
    <xf numFmtId="164" fontId="16" fillId="7" borderId="0" xfId="0" applyNumberFormat="1" applyFont="1" applyFill="1" applyAlignment="1">
      <alignment horizontal="center" vertical="center" wrapText="1"/>
    </xf>
    <xf numFmtId="164" fontId="17" fillId="7" borderId="0" xfId="0" applyNumberFormat="1" applyFont="1" applyFill="1" applyAlignment="1">
      <alignment horizontal="center" vertical="center" wrapText="1"/>
    </xf>
    <xf numFmtId="0" fontId="18" fillId="7" borderId="0" xfId="0" applyFont="1" applyFill="1" applyAlignment="1">
      <alignment horizontal="left" vertical="center" wrapText="1"/>
    </xf>
    <xf numFmtId="0" fontId="0" fillId="0" borderId="0" xfId="0" applyAlignment="1">
      <alignment vertical="center"/>
    </xf>
    <xf numFmtId="0" fontId="13" fillId="0" borderId="0" xfId="0" applyFont="1" applyAlignment="1">
      <alignment vertical="center" wrapText="1"/>
    </xf>
    <xf numFmtId="0" fontId="6" fillId="9" borderId="0" xfId="0" applyFont="1" applyFill="1" applyAlignment="1">
      <alignment vertical="center" wrapText="1"/>
    </xf>
    <xf numFmtId="0" fontId="21" fillId="0" borderId="0" xfId="0" applyFont="1" applyAlignment="1">
      <alignment horizontal="left" vertical="center" wrapText="1"/>
    </xf>
    <xf numFmtId="0" fontId="8" fillId="10" borderId="0" xfId="0" applyFont="1" applyFill="1" applyAlignment="1">
      <alignment horizontal="center" vertical="center" wrapText="1"/>
    </xf>
    <xf numFmtId="0" fontId="6" fillId="9" borderId="0" xfId="0" applyFont="1" applyFill="1" applyAlignment="1">
      <alignment horizontal="center" vertical="center" wrapText="1"/>
    </xf>
    <xf numFmtId="0" fontId="6" fillId="3" borderId="0" xfId="0" applyFont="1" applyFill="1" applyAlignment="1">
      <alignment vertical="center"/>
    </xf>
    <xf numFmtId="0" fontId="5" fillId="6" borderId="0" xfId="0" applyFont="1" applyFill="1" applyAlignment="1">
      <alignment vertical="center"/>
    </xf>
    <xf numFmtId="0" fontId="6" fillId="5" borderId="0" xfId="0" applyFont="1" applyFill="1" applyAlignment="1">
      <alignment horizontal="center" vertical="center" wrapText="1"/>
    </xf>
    <xf numFmtId="0" fontId="5" fillId="5" borderId="0" xfId="0" applyFont="1" applyFill="1" applyAlignment="1">
      <alignment vertical="center"/>
    </xf>
    <xf numFmtId="0" fontId="16" fillId="7" borderId="0" xfId="0" applyFont="1" applyFill="1" applyAlignment="1">
      <alignment horizontal="left" vertical="center" wrapText="1"/>
    </xf>
    <xf numFmtId="0" fontId="5" fillId="12" borderId="0" xfId="0" applyFont="1" applyFill="1" applyAlignment="1">
      <alignment vertical="center" wrapText="1"/>
    </xf>
    <xf numFmtId="0" fontId="13" fillId="0" borderId="0" xfId="0" applyFont="1" applyAlignment="1">
      <alignment vertical="center"/>
    </xf>
    <xf numFmtId="0" fontId="6" fillId="9" borderId="0" xfId="0" applyFont="1" applyFill="1" applyAlignment="1">
      <alignment vertical="center"/>
    </xf>
    <xf numFmtId="0" fontId="18" fillId="13" borderId="0" xfId="0" applyFont="1" applyFill="1" applyAlignment="1">
      <alignment horizontal="left" vertical="center" wrapText="1"/>
    </xf>
    <xf numFmtId="0" fontId="21" fillId="0" borderId="0" xfId="0" applyFont="1" applyAlignment="1">
      <alignment vertical="center" wrapText="1"/>
    </xf>
    <xf numFmtId="0" fontId="5" fillId="16" borderId="0" xfId="0" applyFont="1" applyFill="1" applyAlignment="1">
      <alignment horizontal="right" vertical="center" wrapText="1"/>
    </xf>
    <xf numFmtId="0" fontId="5" fillId="12" borderId="0" xfId="0" applyFont="1" applyFill="1" applyAlignment="1">
      <alignment horizontal="center" vertical="center" wrapText="1"/>
    </xf>
    <xf numFmtId="0" fontId="23" fillId="13" borderId="0" xfId="0" applyFont="1" applyFill="1" applyAlignment="1">
      <alignment horizontal="left" vertical="center" wrapText="1"/>
    </xf>
    <xf numFmtId="0" fontId="16" fillId="13" borderId="0" xfId="0" applyFont="1" applyFill="1" applyAlignment="1">
      <alignment horizontal="left" vertical="center" wrapText="1"/>
    </xf>
    <xf numFmtId="0" fontId="6" fillId="12" borderId="0" xfId="0" applyFont="1" applyFill="1" applyAlignment="1">
      <alignment vertical="center" wrapText="1"/>
    </xf>
    <xf numFmtId="0" fontId="6" fillId="12" borderId="0" xfId="0" applyFont="1" applyFill="1" applyAlignment="1">
      <alignment horizontal="center" vertical="center" wrapText="1"/>
    </xf>
    <xf numFmtId="0" fontId="13" fillId="16" borderId="0" xfId="0" applyFont="1" applyFill="1" applyAlignment="1">
      <alignment vertical="center" wrapText="1"/>
    </xf>
    <xf numFmtId="0" fontId="22" fillId="13" borderId="0" xfId="0" applyFont="1" applyFill="1" applyAlignment="1">
      <alignment vertical="center" wrapText="1"/>
    </xf>
    <xf numFmtId="0" fontId="24" fillId="13" borderId="0" xfId="0" applyFont="1" applyFill="1" applyAlignment="1">
      <alignment vertical="center" wrapText="1"/>
    </xf>
    <xf numFmtId="0" fontId="25" fillId="13" borderId="0" xfId="0" applyFont="1" applyFill="1" applyAlignment="1">
      <alignment vertical="center" wrapText="1"/>
    </xf>
    <xf numFmtId="0" fontId="13" fillId="12" borderId="0" xfId="0" applyFont="1" applyFill="1" applyAlignment="1">
      <alignment vertical="center" wrapText="1"/>
    </xf>
    <xf numFmtId="0" fontId="13" fillId="12" borderId="0" xfId="0" applyFont="1" applyFill="1" applyAlignment="1">
      <alignment vertical="center"/>
    </xf>
    <xf numFmtId="0" fontId="21" fillId="12" borderId="0" xfId="0" applyFont="1" applyFill="1" applyAlignment="1">
      <alignment vertical="center"/>
    </xf>
    <xf numFmtId="0" fontId="8" fillId="19" borderId="0" xfId="0" applyFont="1" applyFill="1" applyAlignment="1">
      <alignment horizontal="center" vertical="center" wrapText="1"/>
    </xf>
    <xf numFmtId="0" fontId="34" fillId="20" borderId="0" xfId="4" applyFont="1" applyFill="1" applyBorder="1" applyAlignment="1">
      <alignment vertical="center"/>
    </xf>
    <xf numFmtId="0" fontId="35" fillId="20" borderId="0" xfId="4" applyFont="1" applyFill="1" applyBorder="1" applyAlignment="1" applyProtection="1">
      <alignment horizontal="center" vertical="center"/>
      <protection locked="0"/>
    </xf>
    <xf numFmtId="0" fontId="32" fillId="20" borderId="0" xfId="4" applyFont="1" applyFill="1" applyBorder="1" applyAlignment="1" applyProtection="1">
      <alignment vertical="center"/>
      <protection locked="0"/>
    </xf>
    <xf numFmtId="0" fontId="3" fillId="0" borderId="0" xfId="5"/>
    <xf numFmtId="0" fontId="3" fillId="16" borderId="0" xfId="5" applyFill="1"/>
    <xf numFmtId="0" fontId="36" fillId="16" borderId="0" xfId="5" applyFont="1" applyFill="1" applyAlignment="1">
      <alignment vertical="center"/>
    </xf>
    <xf numFmtId="0" fontId="37" fillId="16" borderId="0" xfId="4" applyFont="1" applyFill="1" applyBorder="1" applyAlignment="1" applyProtection="1">
      <alignment vertical="center" wrapText="1"/>
      <protection locked="0"/>
    </xf>
    <xf numFmtId="0" fontId="38" fillId="16" borderId="0" xfId="4" applyFont="1" applyFill="1" applyBorder="1" applyAlignment="1" applyProtection="1">
      <alignment horizontal="center" vertical="center" wrapText="1"/>
      <protection locked="0"/>
    </xf>
    <xf numFmtId="0" fontId="39" fillId="16" borderId="0" xfId="5" applyFont="1" applyFill="1" applyAlignment="1">
      <alignment vertical="center"/>
    </xf>
    <xf numFmtId="0" fontId="40" fillId="16" borderId="0" xfId="5" applyFont="1" applyFill="1" applyAlignment="1">
      <alignment vertical="center"/>
    </xf>
    <xf numFmtId="0" fontId="3" fillId="16" borderId="0" xfId="5" applyFill="1" applyAlignment="1">
      <alignment horizontal="center" vertical="center"/>
    </xf>
    <xf numFmtId="0" fontId="41" fillId="16" borderId="0" xfId="5" applyFont="1" applyFill="1" applyAlignment="1">
      <alignment vertical="center"/>
    </xf>
    <xf numFmtId="0" fontId="42" fillId="16" borderId="0" xfId="4" applyFont="1" applyFill="1" applyBorder="1" applyAlignment="1" applyProtection="1">
      <alignment horizontal="left" vertical="center" wrapText="1"/>
      <protection locked="0"/>
    </xf>
    <xf numFmtId="0" fontId="43" fillId="16" borderId="0" xfId="4" applyFont="1" applyFill="1" applyBorder="1" applyAlignment="1" applyProtection="1">
      <alignment horizontal="center" vertical="center" wrapText="1"/>
      <protection locked="0"/>
    </xf>
    <xf numFmtId="0" fontId="43" fillId="0" borderId="0" xfId="4" applyFont="1" applyFill="1" applyBorder="1" applyAlignment="1" applyProtection="1">
      <alignment vertical="center" wrapText="1"/>
      <protection locked="0"/>
    </xf>
    <xf numFmtId="0" fontId="42" fillId="16" borderId="0" xfId="6" applyFont="1" applyFill="1" applyAlignment="1" applyProtection="1">
      <alignment horizontal="left" vertical="center" wrapText="1"/>
      <protection locked="0"/>
    </xf>
    <xf numFmtId="0" fontId="43" fillId="16" borderId="0" xfId="6" applyFont="1" applyFill="1" applyAlignment="1" applyProtection="1">
      <alignment horizontal="center" vertical="center" wrapText="1"/>
      <protection locked="0"/>
    </xf>
    <xf numFmtId="0" fontId="43" fillId="0" borderId="0" xfId="6" applyFont="1" applyAlignment="1" applyProtection="1">
      <alignment vertical="center" wrapText="1"/>
      <protection locked="0"/>
    </xf>
    <xf numFmtId="0" fontId="44" fillId="0" borderId="0" xfId="4" applyFont="1" applyFill="1" applyBorder="1" applyAlignment="1" applyProtection="1">
      <alignment vertical="center" wrapText="1"/>
      <protection locked="0"/>
    </xf>
    <xf numFmtId="0" fontId="45" fillId="0" borderId="0" xfId="4" applyFont="1" applyFill="1" applyBorder="1" applyAlignment="1" applyProtection="1">
      <alignment vertical="center" wrapText="1"/>
      <protection locked="0"/>
    </xf>
    <xf numFmtId="0" fontId="42" fillId="21" borderId="0" xfId="4" applyFont="1" applyFill="1" applyBorder="1" applyAlignment="1" applyProtection="1">
      <alignment horizontal="center" vertical="center" wrapText="1"/>
      <protection locked="0"/>
    </xf>
    <xf numFmtId="0" fontId="42" fillId="16" borderId="0" xfId="4" applyFont="1" applyFill="1" applyBorder="1" applyAlignment="1" applyProtection="1">
      <alignment vertical="center" wrapText="1"/>
      <protection locked="0"/>
    </xf>
    <xf numFmtId="0" fontId="42" fillId="16" borderId="0" xfId="6" applyFont="1" applyFill="1" applyAlignment="1" applyProtection="1">
      <alignment vertical="center" wrapText="1"/>
      <protection locked="0"/>
    </xf>
    <xf numFmtId="0" fontId="31" fillId="0" borderId="0" xfId="5" applyFont="1"/>
    <xf numFmtId="0" fontId="36" fillId="0" borderId="0" xfId="5" applyFont="1"/>
    <xf numFmtId="0" fontId="36" fillId="0" borderId="0" xfId="5" applyFont="1" applyAlignment="1">
      <alignment vertical="center"/>
    </xf>
    <xf numFmtId="0" fontId="46" fillId="16" borderId="0" xfId="4" applyFont="1" applyFill="1" applyAlignment="1">
      <alignment vertical="center" wrapText="1"/>
    </xf>
    <xf numFmtId="0" fontId="36" fillId="16" borderId="0" xfId="5" applyFont="1" applyFill="1" applyAlignment="1">
      <alignment vertical="center" wrapText="1"/>
    </xf>
    <xf numFmtId="0" fontId="47" fillId="16" borderId="0" xfId="5" applyFont="1" applyFill="1" applyAlignment="1">
      <alignment vertical="center" wrapText="1"/>
    </xf>
    <xf numFmtId="0" fontId="46" fillId="16" borderId="0" xfId="4" applyFont="1" applyFill="1" applyAlignment="1">
      <alignment vertical="center"/>
    </xf>
    <xf numFmtId="0" fontId="48" fillId="16" borderId="0" xfId="5" applyFont="1" applyFill="1" applyAlignment="1">
      <alignment vertical="center"/>
    </xf>
    <xf numFmtId="0" fontId="47" fillId="16" borderId="0" xfId="5" applyFont="1" applyFill="1" applyAlignment="1">
      <alignment horizontal="right" vertical="center" wrapText="1"/>
    </xf>
    <xf numFmtId="0" fontId="15" fillId="16" borderId="0" xfId="5" applyFont="1" applyFill="1" applyAlignment="1">
      <alignment horizontal="center" vertical="center" wrapText="1"/>
    </xf>
    <xf numFmtId="0" fontId="47" fillId="0" borderId="0" xfId="5" applyFont="1" applyAlignment="1">
      <alignment vertical="center"/>
    </xf>
    <xf numFmtId="0" fontId="36" fillId="0" borderId="0" xfId="5" applyFont="1" applyAlignment="1">
      <alignment horizontal="left" vertical="center"/>
    </xf>
    <xf numFmtId="0" fontId="46" fillId="16" borderId="0" xfId="4" applyFont="1" applyFill="1" applyAlignment="1">
      <alignment horizontal="left" vertical="center" wrapText="1"/>
    </xf>
    <xf numFmtId="0" fontId="36" fillId="16" borderId="0" xfId="5" applyFont="1" applyFill="1" applyAlignment="1">
      <alignment horizontal="left" vertical="center"/>
    </xf>
    <xf numFmtId="0" fontId="47" fillId="16" borderId="0" xfId="5" applyFont="1" applyFill="1" applyAlignment="1">
      <alignment horizontal="left" vertical="center"/>
    </xf>
    <xf numFmtId="0" fontId="52" fillId="22" borderId="0" xfId="7" applyFont="1" applyFill="1" applyAlignment="1">
      <alignment horizontal="center" vertical="center"/>
    </xf>
    <xf numFmtId="0" fontId="0" fillId="16" borderId="0" xfId="8" applyFont="1" applyFill="1" applyAlignment="1" applyProtection="1">
      <alignment vertical="center"/>
      <protection locked="0"/>
    </xf>
    <xf numFmtId="0" fontId="0" fillId="16" borderId="0" xfId="8" applyFont="1" applyFill="1" applyAlignment="1">
      <alignment vertical="center"/>
    </xf>
    <xf numFmtId="0" fontId="0" fillId="0" borderId="0" xfId="8" applyFont="1" applyAlignment="1">
      <alignment vertical="center"/>
    </xf>
    <xf numFmtId="0" fontId="3" fillId="0" borderId="0" xfId="5" applyAlignment="1">
      <alignment vertical="center"/>
    </xf>
    <xf numFmtId="0" fontId="54" fillId="23" borderId="0" xfId="9" applyFont="1" applyFill="1" applyAlignment="1">
      <alignment horizontal="center" vertical="center"/>
    </xf>
    <xf numFmtId="0" fontId="45" fillId="24" borderId="1" xfId="10" applyFont="1" applyFill="1" applyBorder="1" applyAlignment="1">
      <alignment horizontal="center" vertical="center"/>
    </xf>
    <xf numFmtId="0" fontId="0" fillId="16" borderId="2" xfId="8" applyFont="1" applyFill="1" applyBorder="1" applyAlignment="1" applyProtection="1">
      <alignment vertical="center"/>
      <protection locked="0"/>
    </xf>
    <xf numFmtId="0" fontId="57" fillId="26" borderId="0" xfId="4" applyFont="1" applyFill="1" applyBorder="1" applyAlignment="1">
      <alignment vertical="center"/>
    </xf>
    <xf numFmtId="0" fontId="44" fillId="26" borderId="0" xfId="4" applyFont="1" applyFill="1" applyBorder="1" applyAlignment="1" applyProtection="1">
      <alignment horizontal="center" vertical="center"/>
      <protection locked="0"/>
    </xf>
    <xf numFmtId="0" fontId="45" fillId="26" borderId="0" xfId="4" applyFont="1" applyFill="1" applyBorder="1" applyAlignment="1" applyProtection="1">
      <alignment vertical="center"/>
      <protection locked="0"/>
    </xf>
    <xf numFmtId="0" fontId="62" fillId="16" borderId="0" xfId="12" applyFont="1" applyFill="1" applyAlignment="1">
      <alignment horizontal="left" vertical="center"/>
    </xf>
    <xf numFmtId="0" fontId="37" fillId="30" borderId="0" xfId="11" applyFont="1" applyFill="1" applyAlignment="1">
      <alignment horizontal="right" vertical="center"/>
    </xf>
    <xf numFmtId="0" fontId="59" fillId="31" borderId="0" xfId="11" applyFont="1" applyFill="1" applyAlignment="1">
      <alignment horizontal="center" vertical="center"/>
    </xf>
    <xf numFmtId="0" fontId="3" fillId="32" borderId="0" xfId="5" applyFill="1" applyAlignment="1">
      <alignment vertical="center"/>
    </xf>
    <xf numFmtId="0" fontId="37" fillId="32" borderId="0" xfId="4" applyFont="1" applyFill="1" applyBorder="1" applyAlignment="1" applyProtection="1">
      <alignment horizontal="right" vertical="center" wrapText="1"/>
      <protection locked="0"/>
    </xf>
    <xf numFmtId="0" fontId="38" fillId="32" borderId="0" xfId="4" applyFont="1" applyFill="1" applyBorder="1" applyAlignment="1" applyProtection="1">
      <alignment horizontal="center" vertical="center" wrapText="1"/>
      <protection locked="0"/>
    </xf>
    <xf numFmtId="0" fontId="37" fillId="32" borderId="0" xfId="4" applyFont="1" applyFill="1" applyBorder="1" applyAlignment="1" applyProtection="1">
      <alignment vertical="center" wrapText="1"/>
      <protection locked="0"/>
    </xf>
    <xf numFmtId="0" fontId="37" fillId="16" borderId="0" xfId="8" applyFont="1" applyFill="1" applyAlignment="1">
      <alignment horizontal="left" vertical="center"/>
    </xf>
    <xf numFmtId="0" fontId="41" fillId="16" borderId="0" xfId="8" applyFont="1" applyFill="1" applyAlignment="1">
      <alignment vertical="center"/>
    </xf>
    <xf numFmtId="0" fontId="63" fillId="16" borderId="8" xfId="13" applyFont="1" applyFill="1" applyBorder="1" applyAlignment="1">
      <alignment horizontal="right" vertical="center"/>
    </xf>
    <xf numFmtId="0" fontId="0" fillId="33" borderId="0" xfId="8" applyFont="1" applyFill="1" applyAlignment="1" applyProtection="1">
      <alignment horizontal="left" vertical="center"/>
      <protection locked="0"/>
    </xf>
    <xf numFmtId="0" fontId="0" fillId="33" borderId="0" xfId="8" applyFont="1" applyFill="1" applyAlignment="1" applyProtection="1">
      <alignment vertical="center"/>
      <protection locked="0"/>
    </xf>
    <xf numFmtId="0" fontId="3" fillId="33" borderId="0" xfId="5" applyFill="1" applyAlignment="1">
      <alignment vertical="center"/>
    </xf>
    <xf numFmtId="0" fontId="3" fillId="33" borderId="7" xfId="5" applyFill="1" applyBorder="1" applyAlignment="1">
      <alignment vertical="center"/>
    </xf>
    <xf numFmtId="0" fontId="47" fillId="16" borderId="0" xfId="8" applyFont="1" applyFill="1" applyAlignment="1">
      <alignment vertical="center"/>
    </xf>
    <xf numFmtId="0" fontId="0" fillId="16" borderId="2" xfId="8" applyFont="1" applyFill="1" applyBorder="1" applyAlignment="1">
      <alignment vertical="center"/>
    </xf>
    <xf numFmtId="0" fontId="64" fillId="16" borderId="0" xfId="8" applyFont="1" applyFill="1" applyAlignment="1">
      <alignment vertical="center"/>
    </xf>
    <xf numFmtId="0" fontId="53" fillId="16" borderId="0" xfId="8" applyFill="1" applyAlignment="1">
      <alignment vertical="center"/>
    </xf>
    <xf numFmtId="0" fontId="48" fillId="30" borderId="7" xfId="9" applyFont="1" applyFill="1" applyBorder="1" applyAlignment="1">
      <alignment horizontal="right" vertical="center"/>
    </xf>
    <xf numFmtId="0" fontId="0" fillId="16" borderId="0" xfId="14" applyFont="1" applyFill="1" applyAlignment="1">
      <alignment vertical="center"/>
    </xf>
    <xf numFmtId="0" fontId="3" fillId="32" borderId="0" xfId="5" applyFill="1" applyAlignment="1">
      <alignment horizontal="center" vertical="center"/>
    </xf>
    <xf numFmtId="0" fontId="42" fillId="16" borderId="2" xfId="11" applyFont="1" applyFill="1" applyBorder="1" applyAlignment="1">
      <alignment horizontal="right" vertical="center" wrapText="1"/>
    </xf>
    <xf numFmtId="0" fontId="42" fillId="16" borderId="0" xfId="8" applyFont="1" applyFill="1" applyAlignment="1">
      <alignment horizontal="center" vertical="center" wrapText="1"/>
    </xf>
    <xf numFmtId="0" fontId="15" fillId="37" borderId="0" xfId="11" applyFont="1" applyFill="1" applyAlignment="1">
      <alignment horizontal="right" vertical="center" wrapText="1"/>
    </xf>
    <xf numFmtId="0" fontId="39" fillId="27" borderId="10" xfId="10" applyFont="1" applyFill="1" applyBorder="1" applyAlignment="1">
      <alignment horizontal="center" vertical="center"/>
    </xf>
    <xf numFmtId="0" fontId="42" fillId="16" borderId="0" xfId="8" applyFont="1" applyFill="1" applyAlignment="1">
      <alignment horizontal="left" vertical="center" wrapText="1"/>
    </xf>
    <xf numFmtId="0" fontId="66" fillId="16" borderId="0" xfId="8" applyFont="1" applyFill="1" applyAlignment="1">
      <alignment horizontal="right" vertical="center"/>
    </xf>
    <xf numFmtId="2" fontId="42" fillId="16" borderId="0" xfId="8" applyNumberFormat="1" applyFont="1" applyFill="1" applyAlignment="1">
      <alignment horizontal="left" vertical="center"/>
    </xf>
    <xf numFmtId="0" fontId="67" fillId="37" borderId="11" xfId="11" applyFont="1" applyFill="1" applyBorder="1" applyAlignment="1">
      <alignment horizontal="right" vertical="center" wrapText="1"/>
    </xf>
    <xf numFmtId="0" fontId="68" fillId="27" borderId="10" xfId="10" applyFont="1" applyFill="1" applyBorder="1" applyAlignment="1">
      <alignment horizontal="center" vertical="center"/>
    </xf>
    <xf numFmtId="2" fontId="42" fillId="16" borderId="7" xfId="8" applyNumberFormat="1" applyFont="1" applyFill="1" applyBorder="1" applyAlignment="1">
      <alignment horizontal="left" vertical="center"/>
    </xf>
    <xf numFmtId="0" fontId="69" fillId="30" borderId="2" xfId="15" applyFont="1" applyFill="1" applyBorder="1" applyAlignment="1">
      <alignment horizontal="right" vertical="center"/>
    </xf>
    <xf numFmtId="0" fontId="48" fillId="16" borderId="0" xfId="8" applyFont="1" applyFill="1" applyAlignment="1">
      <alignment vertical="center"/>
    </xf>
    <xf numFmtId="0" fontId="0" fillId="16" borderId="7" xfId="8" applyFont="1" applyFill="1" applyBorder="1" applyAlignment="1">
      <alignment vertical="center"/>
    </xf>
    <xf numFmtId="0" fontId="42" fillId="32" borderId="0" xfId="4" applyFont="1" applyFill="1" applyBorder="1" applyAlignment="1" applyProtection="1">
      <alignment horizontal="right" vertical="center" wrapText="1"/>
      <protection locked="0"/>
    </xf>
    <xf numFmtId="0" fontId="43" fillId="32" borderId="0" xfId="4" applyFont="1" applyFill="1" applyBorder="1" applyAlignment="1" applyProtection="1">
      <alignment horizontal="center" vertical="center" wrapText="1"/>
      <protection locked="0"/>
    </xf>
    <xf numFmtId="0" fontId="43" fillId="32" borderId="0" xfId="4" applyFont="1" applyFill="1" applyBorder="1" applyAlignment="1" applyProtection="1">
      <alignment vertical="center" wrapText="1"/>
      <protection locked="0"/>
    </xf>
    <xf numFmtId="0" fontId="15" fillId="16" borderId="2" xfId="8" applyFont="1" applyFill="1" applyBorder="1" applyAlignment="1">
      <alignment horizontal="center" vertical="center"/>
    </xf>
    <xf numFmtId="0" fontId="42" fillId="39" borderId="0" xfId="8" applyFont="1" applyFill="1" applyAlignment="1">
      <alignment horizontal="left" vertical="center"/>
    </xf>
    <xf numFmtId="0" fontId="72" fillId="39" borderId="14" xfId="6" applyFont="1" applyFill="1" applyBorder="1" applyAlignment="1">
      <alignment horizontal="left" vertical="center"/>
    </xf>
    <xf numFmtId="0" fontId="72" fillId="39" borderId="15" xfId="6" applyFont="1" applyFill="1" applyBorder="1" applyAlignment="1">
      <alignment horizontal="left" vertical="center"/>
    </xf>
    <xf numFmtId="0" fontId="73" fillId="19" borderId="2" xfId="8" applyFont="1" applyFill="1" applyBorder="1" applyAlignment="1">
      <alignment horizontal="center" vertical="center"/>
    </xf>
    <xf numFmtId="0" fontId="73" fillId="19" borderId="0" xfId="8" applyFont="1" applyFill="1" applyAlignment="1">
      <alignment horizontal="center" vertical="center"/>
    </xf>
    <xf numFmtId="0" fontId="74" fillId="40" borderId="0" xfId="8" applyFont="1" applyFill="1" applyAlignment="1">
      <alignment horizontal="center" vertical="center"/>
    </xf>
    <xf numFmtId="0" fontId="12" fillId="40" borderId="16" xfId="8" applyFont="1" applyFill="1" applyBorder="1" applyAlignment="1">
      <alignment horizontal="center" vertical="center"/>
    </xf>
    <xf numFmtId="0" fontId="74" fillId="41" borderId="17" xfId="8" applyFont="1" applyFill="1" applyBorder="1" applyAlignment="1">
      <alignment horizontal="center" vertical="center"/>
    </xf>
    <xf numFmtId="0" fontId="59" fillId="41" borderId="0" xfId="16" applyFont="1" applyFill="1" applyAlignment="1">
      <alignment horizontal="center" vertical="center" wrapText="1"/>
    </xf>
    <xf numFmtId="0" fontId="73" fillId="42" borderId="0" xfId="8" applyFont="1" applyFill="1" applyAlignment="1">
      <alignment horizontal="center" vertical="center"/>
    </xf>
    <xf numFmtId="0" fontId="59" fillId="42" borderId="18" xfId="16" applyFont="1" applyFill="1" applyBorder="1" applyAlignment="1">
      <alignment horizontal="center" vertical="center" wrapText="1"/>
    </xf>
    <xf numFmtId="0" fontId="3" fillId="33" borderId="19" xfId="5" applyFill="1" applyBorder="1" applyAlignment="1">
      <alignment vertical="center"/>
    </xf>
    <xf numFmtId="0" fontId="20" fillId="46" borderId="2" xfId="1" applyFont="1" applyFill="1" applyBorder="1" applyAlignment="1">
      <alignment horizontal="right" vertical="center" wrapText="1"/>
    </xf>
    <xf numFmtId="2" fontId="15" fillId="46" borderId="7" xfId="1" applyNumberFormat="1" applyFont="1" applyFill="1" applyBorder="1" applyAlignment="1">
      <alignment horizontal="center" vertical="center" wrapText="1"/>
    </xf>
    <xf numFmtId="0" fontId="76" fillId="47" borderId="20" xfId="11" applyFont="1" applyFill="1" applyBorder="1" applyAlignment="1" applyProtection="1">
      <alignment horizontal="center" vertical="center"/>
      <protection hidden="1"/>
    </xf>
    <xf numFmtId="1" fontId="77" fillId="24" borderId="21" xfId="16" applyNumberFormat="1" applyFont="1" applyFill="1" applyBorder="1" applyAlignment="1">
      <alignment horizontal="center" vertical="center"/>
    </xf>
    <xf numFmtId="1" fontId="42" fillId="24" borderId="0" xfId="10" applyNumberFormat="1" applyFont="1" applyFill="1" applyAlignment="1">
      <alignment horizontal="center" vertical="center"/>
    </xf>
    <xf numFmtId="0" fontId="78" fillId="19" borderId="17" xfId="1" applyFont="1" applyFill="1" applyBorder="1" applyAlignment="1">
      <alignment horizontal="left" vertical="center" wrapText="1"/>
    </xf>
    <xf numFmtId="49" fontId="79" fillId="15" borderId="0" xfId="1" applyNumberFormat="1" applyFont="1" applyFill="1" applyAlignment="1">
      <alignment horizontal="center" vertical="center" wrapText="1"/>
    </xf>
    <xf numFmtId="0" fontId="43" fillId="21" borderId="17" xfId="1" applyFont="1" applyFill="1" applyBorder="1" applyAlignment="1">
      <alignment horizontal="right" vertical="center" wrapText="1"/>
    </xf>
    <xf numFmtId="0" fontId="43" fillId="49" borderId="0" xfId="1" applyFont="1" applyFill="1" applyAlignment="1">
      <alignment horizontal="center" vertical="center" wrapText="1"/>
    </xf>
    <xf numFmtId="0" fontId="43" fillId="50" borderId="0" xfId="1" applyFont="1" applyFill="1" applyAlignment="1">
      <alignment horizontal="right" vertical="center" wrapText="1"/>
    </xf>
    <xf numFmtId="0" fontId="80" fillId="33" borderId="3" xfId="8" applyFont="1" applyFill="1" applyBorder="1" applyAlignment="1" applyProtection="1">
      <alignment horizontal="center" vertical="center"/>
      <protection locked="0"/>
    </xf>
    <xf numFmtId="0" fontId="80" fillId="33" borderId="4" xfId="8" applyFont="1" applyFill="1" applyBorder="1" applyAlignment="1" applyProtection="1">
      <alignment horizontal="center" vertical="center"/>
      <protection locked="0"/>
    </xf>
    <xf numFmtId="0" fontId="80" fillId="33" borderId="4" xfId="5" applyFont="1" applyFill="1" applyBorder="1" applyAlignment="1">
      <alignment horizontal="center" vertical="center"/>
    </xf>
    <xf numFmtId="0" fontId="3" fillId="33" borderId="4" xfId="5" applyFill="1" applyBorder="1" applyAlignment="1">
      <alignment horizontal="center" vertical="center"/>
    </xf>
    <xf numFmtId="0" fontId="3" fillId="33" borderId="6" xfId="5" applyFill="1" applyBorder="1" applyAlignment="1">
      <alignment horizontal="center" vertical="center"/>
    </xf>
    <xf numFmtId="0" fontId="67" fillId="0" borderId="2" xfId="11" applyFont="1" applyBorder="1" applyAlignment="1">
      <alignment horizontal="right" vertical="center"/>
    </xf>
    <xf numFmtId="1" fontId="81" fillId="17" borderId="22" xfId="11" applyNumberFormat="1" applyFont="1" applyFill="1" applyBorder="1" applyAlignment="1">
      <alignment horizontal="center" vertical="center"/>
    </xf>
    <xf numFmtId="1" fontId="77" fillId="24" borderId="21" xfId="7" applyNumberFormat="1" applyFont="1" applyFill="1" applyBorder="1" applyAlignment="1">
      <alignment horizontal="center" vertical="center"/>
    </xf>
    <xf numFmtId="0" fontId="43" fillId="51" borderId="0" xfId="1" applyFont="1" applyFill="1" applyAlignment="1">
      <alignment horizontal="right" vertical="center" wrapText="1"/>
    </xf>
    <xf numFmtId="165" fontId="52" fillId="15" borderId="0" xfId="1" applyNumberFormat="1" applyFont="1" applyFill="1" applyAlignment="1">
      <alignment horizontal="center" vertical="center" wrapText="1"/>
    </xf>
    <xf numFmtId="49" fontId="43" fillId="49" borderId="0" xfId="1" applyNumberFormat="1" applyFont="1" applyFill="1" applyAlignment="1">
      <alignment horizontal="center" vertical="center" wrapText="1"/>
    </xf>
    <xf numFmtId="22" fontId="82" fillId="15" borderId="0" xfId="1" applyNumberFormat="1" applyFont="1" applyFill="1" applyAlignment="1">
      <alignment horizontal="center" vertical="center" wrapText="1"/>
    </xf>
    <xf numFmtId="0" fontId="80" fillId="33" borderId="2" xfId="8" applyFont="1" applyFill="1" applyBorder="1" applyAlignment="1" applyProtection="1">
      <alignment horizontal="center" vertical="center"/>
      <protection locked="0"/>
    </xf>
    <xf numFmtId="0" fontId="80" fillId="33" borderId="0" xfId="8" applyFont="1" applyFill="1" applyAlignment="1" applyProtection="1">
      <alignment horizontal="center" vertical="center"/>
      <protection locked="0"/>
    </xf>
    <xf numFmtId="0" fontId="3" fillId="33" borderId="0" xfId="5" applyFill="1" applyAlignment="1">
      <alignment horizontal="center" vertical="center"/>
    </xf>
    <xf numFmtId="0" fontId="3" fillId="33" borderId="7" xfId="5" applyFill="1" applyBorder="1" applyAlignment="1">
      <alignment horizontal="center" vertical="center"/>
    </xf>
    <xf numFmtId="166" fontId="15" fillId="15" borderId="0" xfId="1" applyNumberFormat="1" applyFont="1" applyFill="1" applyAlignment="1">
      <alignment horizontal="center" vertical="center" wrapText="1"/>
    </xf>
    <xf numFmtId="49" fontId="48" fillId="15" borderId="0" xfId="1" applyNumberFormat="1" applyFont="1" applyFill="1" applyAlignment="1">
      <alignment horizontal="center" vertical="center" wrapText="1"/>
    </xf>
    <xf numFmtId="0" fontId="47" fillId="16" borderId="0" xfId="8" applyFont="1" applyFill="1" applyAlignment="1">
      <alignment horizontal="left" vertical="center"/>
    </xf>
    <xf numFmtId="49" fontId="83" fillId="52" borderId="23" xfId="3" applyNumberFormat="1" applyFont="1" applyFill="1" applyBorder="1" applyAlignment="1">
      <alignment horizontal="center" vertical="center" wrapText="1"/>
    </xf>
    <xf numFmtId="49" fontId="83" fillId="52" borderId="23" xfId="3" applyNumberFormat="1" applyFont="1" applyFill="1" applyBorder="1" applyAlignment="1">
      <alignment vertical="center" wrapText="1"/>
    </xf>
    <xf numFmtId="167" fontId="48" fillId="15" borderId="0" xfId="1" applyNumberFormat="1" applyFont="1" applyFill="1" applyAlignment="1">
      <alignment horizontal="center" vertical="center" wrapText="1"/>
    </xf>
    <xf numFmtId="0" fontId="84" fillId="15" borderId="0" xfId="1" applyFont="1" applyFill="1" applyAlignment="1">
      <alignment horizontal="center" vertical="center" wrapText="1"/>
    </xf>
    <xf numFmtId="0" fontId="85" fillId="53" borderId="0" xfId="6" applyFont="1" applyFill="1" applyAlignment="1">
      <alignment horizontal="center" vertical="center"/>
    </xf>
    <xf numFmtId="49" fontId="86" fillId="54" borderId="23" xfId="3" applyNumberFormat="1" applyFont="1" applyFill="1" applyBorder="1" applyAlignment="1">
      <alignment horizontal="center" vertical="center" wrapText="1"/>
    </xf>
    <xf numFmtId="49" fontId="87" fillId="54" borderId="23" xfId="3" applyNumberFormat="1" applyFont="1" applyFill="1" applyBorder="1" applyAlignment="1">
      <alignment horizontal="center" vertical="center" wrapText="1"/>
    </xf>
    <xf numFmtId="0" fontId="42" fillId="32" borderId="0" xfId="6" applyFont="1" applyFill="1" applyAlignment="1" applyProtection="1">
      <alignment horizontal="right" vertical="center" wrapText="1"/>
      <protection locked="0"/>
    </xf>
    <xf numFmtId="0" fontId="43" fillId="32" borderId="0" xfId="6" applyFont="1" applyFill="1" applyAlignment="1" applyProtection="1">
      <alignment horizontal="center" vertical="center" wrapText="1"/>
      <protection locked="0"/>
    </xf>
    <xf numFmtId="0" fontId="43" fillId="32" borderId="0" xfId="6" applyFont="1" applyFill="1" applyAlignment="1" applyProtection="1">
      <alignment vertical="center" wrapText="1"/>
      <protection locked="0"/>
    </xf>
    <xf numFmtId="1" fontId="48" fillId="15" borderId="0" xfId="1" applyNumberFormat="1" applyFont="1" applyFill="1" applyAlignment="1">
      <alignment horizontal="center" vertical="center" wrapText="1"/>
    </xf>
    <xf numFmtId="49" fontId="84" fillId="15" borderId="0" xfId="1" applyNumberFormat="1" applyFont="1" applyFill="1" applyAlignment="1">
      <alignment horizontal="center" vertical="center" wrapText="1"/>
    </xf>
    <xf numFmtId="49" fontId="86" fillId="55" borderId="23" xfId="3" applyNumberFormat="1" applyFont="1" applyFill="1" applyBorder="1" applyAlignment="1">
      <alignment horizontal="center" vertical="center" wrapText="1"/>
    </xf>
    <xf numFmtId="49" fontId="87" fillId="55" borderId="23" xfId="3" applyNumberFormat="1" applyFont="1" applyFill="1" applyBorder="1" applyAlignment="1">
      <alignment horizontal="center" vertical="center" wrapText="1"/>
    </xf>
    <xf numFmtId="49" fontId="88" fillId="15" borderId="0" xfId="1" applyNumberFormat="1" applyFont="1" applyFill="1" applyAlignment="1">
      <alignment horizontal="center" vertical="center" wrapText="1"/>
    </xf>
    <xf numFmtId="166" fontId="48" fillId="15" borderId="0" xfId="1" applyNumberFormat="1" applyFont="1" applyFill="1" applyAlignment="1">
      <alignment horizontal="center" vertical="center" wrapText="1"/>
    </xf>
    <xf numFmtId="0" fontId="42" fillId="50" borderId="0" xfId="1" applyFont="1" applyFill="1" applyAlignment="1">
      <alignment horizontal="right" vertical="center" wrapText="1"/>
    </xf>
    <xf numFmtId="22" fontId="15" fillId="15" borderId="0" xfId="1" applyNumberFormat="1" applyFont="1" applyFill="1" applyAlignment="1">
      <alignment horizontal="center" vertical="center" wrapText="1"/>
    </xf>
    <xf numFmtId="0" fontId="66" fillId="56" borderId="2" xfId="11" applyFont="1" applyFill="1" applyBorder="1" applyAlignment="1">
      <alignment horizontal="center" vertical="center"/>
    </xf>
    <xf numFmtId="0" fontId="34" fillId="40" borderId="0" xfId="4" applyFont="1" applyFill="1" applyBorder="1" applyAlignment="1">
      <alignment vertical="center"/>
    </xf>
    <xf numFmtId="0" fontId="35" fillId="40" borderId="0" xfId="4" applyFont="1" applyFill="1" applyBorder="1" applyAlignment="1" applyProtection="1">
      <alignment horizontal="center" vertical="center"/>
      <protection locked="0"/>
    </xf>
    <xf numFmtId="0" fontId="32" fillId="40" borderId="0" xfId="4" applyFont="1" applyFill="1" applyBorder="1" applyAlignment="1" applyProtection="1">
      <alignment vertical="center"/>
      <protection locked="0"/>
    </xf>
    <xf numFmtId="9" fontId="48" fillId="15" borderId="0" xfId="1" applyNumberFormat="1" applyFont="1" applyFill="1" applyAlignment="1">
      <alignment horizontal="center" vertical="center" wrapText="1"/>
    </xf>
    <xf numFmtId="22" fontId="48" fillId="15" borderId="0" xfId="1" applyNumberFormat="1" applyFont="1" applyFill="1" applyAlignment="1">
      <alignment horizontal="center" vertical="center" wrapText="1"/>
    </xf>
    <xf numFmtId="0" fontId="0" fillId="16" borderId="2" xfId="8" applyFont="1" applyFill="1" applyBorder="1" applyAlignment="1" applyProtection="1">
      <alignment horizontal="center" vertical="center"/>
      <protection locked="0"/>
    </xf>
    <xf numFmtId="0" fontId="47" fillId="57" borderId="0" xfId="5" applyFont="1" applyFill="1" applyAlignment="1">
      <alignment horizontal="center" vertical="center" wrapText="1"/>
    </xf>
    <xf numFmtId="49" fontId="85" fillId="15" borderId="0" xfId="1" applyNumberFormat="1" applyFont="1" applyFill="1" applyAlignment="1">
      <alignment horizontal="center" vertical="center" wrapText="1"/>
    </xf>
    <xf numFmtId="0" fontId="47" fillId="58" borderId="0" xfId="5" applyFont="1" applyFill="1" applyAlignment="1">
      <alignment horizontal="right" vertical="center" wrapText="1"/>
    </xf>
    <xf numFmtId="0" fontId="36" fillId="58" borderId="0" xfId="5" applyFont="1" applyFill="1" applyAlignment="1">
      <alignment horizontal="center" vertical="center" wrapText="1"/>
    </xf>
    <xf numFmtId="0" fontId="36" fillId="58" borderId="0" xfId="5" applyFont="1" applyFill="1" applyAlignment="1">
      <alignment horizontal="left" vertical="center" wrapText="1"/>
    </xf>
    <xf numFmtId="166" fontId="63" fillId="15" borderId="0" xfId="1" applyNumberFormat="1" applyFont="1" applyFill="1" applyAlignment="1">
      <alignment horizontal="center" vertical="center"/>
    </xf>
    <xf numFmtId="2" fontId="15" fillId="15" borderId="0" xfId="1" applyNumberFormat="1" applyFont="1" applyFill="1" applyAlignment="1">
      <alignment horizontal="center" vertical="center" wrapText="1"/>
    </xf>
    <xf numFmtId="168" fontId="15" fillId="15" borderId="0" xfId="1" applyNumberFormat="1" applyFont="1" applyFill="1" applyAlignment="1">
      <alignment horizontal="center" vertical="center" wrapText="1"/>
    </xf>
    <xf numFmtId="0" fontId="42" fillId="59" borderId="0" xfId="1" applyFont="1" applyFill="1" applyAlignment="1">
      <alignment horizontal="right" vertical="center" wrapText="1"/>
    </xf>
    <xf numFmtId="0" fontId="42" fillId="60" borderId="0" xfId="1" applyFont="1" applyFill="1" applyAlignment="1">
      <alignment horizontal="center" vertical="center"/>
    </xf>
    <xf numFmtId="0" fontId="45" fillId="56" borderId="2" xfId="8" applyFont="1" applyFill="1" applyBorder="1" applyAlignment="1" applyProtection="1">
      <alignment vertical="center"/>
      <protection locked="0"/>
    </xf>
    <xf numFmtId="0" fontId="45" fillId="56" borderId="0" xfId="8" applyFont="1" applyFill="1" applyAlignment="1" applyProtection="1">
      <alignment vertical="center"/>
      <protection locked="0"/>
    </xf>
    <xf numFmtId="166" fontId="15" fillId="15" borderId="0" xfId="1" applyNumberFormat="1" applyFont="1" applyFill="1" applyAlignment="1">
      <alignment horizontal="center" vertical="center"/>
    </xf>
    <xf numFmtId="0" fontId="80" fillId="33" borderId="2" xfId="8" applyFont="1" applyFill="1" applyBorder="1" applyAlignment="1">
      <alignment horizontal="center" vertical="center"/>
    </xf>
    <xf numFmtId="0" fontId="80" fillId="33" borderId="0" xfId="8" applyFont="1" applyFill="1" applyAlignment="1">
      <alignment horizontal="center" vertical="center"/>
    </xf>
    <xf numFmtId="49" fontId="89" fillId="15" borderId="0" xfId="1" applyNumberFormat="1" applyFont="1" applyFill="1" applyAlignment="1">
      <alignment horizontal="center" vertical="center" wrapText="1"/>
    </xf>
    <xf numFmtId="49" fontId="0" fillId="0" borderId="0" xfId="2" applyNumberFormat="1" applyFont="1" applyFill="1" applyAlignment="1">
      <alignment horizontal="center" vertical="center" wrapText="1"/>
    </xf>
    <xf numFmtId="0" fontId="15" fillId="15" borderId="0" xfId="1" applyFont="1" applyFill="1" applyAlignment="1">
      <alignment vertical="center" wrapText="1"/>
    </xf>
    <xf numFmtId="1" fontId="81" fillId="17" borderId="0" xfId="11" applyNumberFormat="1" applyFont="1" applyFill="1" applyAlignment="1">
      <alignment horizontal="center" vertical="center"/>
    </xf>
    <xf numFmtId="22" fontId="79" fillId="15" borderId="0" xfId="1" applyNumberFormat="1" applyFont="1" applyFill="1" applyAlignment="1">
      <alignment horizontal="center" vertical="center" wrapText="1"/>
    </xf>
    <xf numFmtId="0" fontId="43" fillId="21" borderId="24" xfId="1" applyFont="1" applyFill="1" applyBorder="1" applyAlignment="1">
      <alignment horizontal="right" vertical="center" wrapText="1"/>
    </xf>
    <xf numFmtId="49" fontId="90" fillId="15" borderId="0" xfId="1" applyNumberFormat="1" applyFont="1" applyFill="1" applyAlignment="1">
      <alignment horizontal="center" vertical="center" wrapText="1"/>
    </xf>
    <xf numFmtId="0" fontId="76" fillId="47" borderId="10" xfId="11" applyFont="1" applyFill="1" applyBorder="1" applyAlignment="1" applyProtection="1">
      <alignment horizontal="center" vertical="center"/>
      <protection hidden="1"/>
    </xf>
    <xf numFmtId="0" fontId="76" fillId="56" borderId="10" xfId="11" applyFont="1" applyFill="1" applyBorder="1" applyAlignment="1" applyProtection="1">
      <alignment horizontal="center" vertical="center"/>
      <protection hidden="1"/>
    </xf>
    <xf numFmtId="0" fontId="43" fillId="61" borderId="10" xfId="11" applyFont="1" applyFill="1" applyBorder="1" applyAlignment="1" applyProtection="1">
      <alignment horizontal="center" vertical="center"/>
      <protection hidden="1"/>
    </xf>
    <xf numFmtId="0" fontId="43" fillId="47" borderId="10" xfId="11" applyFont="1" applyFill="1" applyBorder="1" applyAlignment="1" applyProtection="1">
      <alignment horizontal="center" vertical="center"/>
      <protection hidden="1"/>
    </xf>
    <xf numFmtId="0" fontId="76" fillId="62" borderId="10" xfId="11" applyFont="1" applyFill="1" applyBorder="1" applyAlignment="1" applyProtection="1">
      <alignment horizontal="center" vertical="center"/>
      <protection hidden="1"/>
    </xf>
    <xf numFmtId="0" fontId="91" fillId="63" borderId="10" xfId="11" applyFont="1" applyFill="1" applyBorder="1" applyAlignment="1" applyProtection="1">
      <alignment horizontal="center" vertical="center"/>
      <protection hidden="1"/>
    </xf>
    <xf numFmtId="1" fontId="84" fillId="64" borderId="10" xfId="11" applyNumberFormat="1" applyFont="1" applyFill="1" applyBorder="1" applyAlignment="1" applyProtection="1">
      <alignment horizontal="left" vertical="center"/>
      <protection hidden="1"/>
    </xf>
    <xf numFmtId="0" fontId="66" fillId="65" borderId="2" xfId="9" applyFont="1" applyFill="1" applyBorder="1" applyAlignment="1" applyProtection="1">
      <alignment horizontal="left" vertical="center"/>
      <protection locked="0"/>
    </xf>
    <xf numFmtId="0" fontId="66" fillId="65" borderId="0" xfId="9" applyFont="1" applyFill="1" applyAlignment="1" applyProtection="1">
      <alignment horizontal="left" vertical="center"/>
      <protection locked="0"/>
    </xf>
    <xf numFmtId="0" fontId="45" fillId="66" borderId="10" xfId="6" applyFont="1" applyFill="1" applyBorder="1" applyAlignment="1">
      <alignment horizontal="center" vertical="center"/>
    </xf>
    <xf numFmtId="0" fontId="85" fillId="53" borderId="10" xfId="6" applyFont="1" applyFill="1" applyBorder="1" applyAlignment="1">
      <alignment horizontal="center" vertical="center"/>
    </xf>
    <xf numFmtId="0" fontId="47" fillId="67" borderId="2" xfId="8" applyFont="1" applyFill="1" applyBorder="1" applyAlignment="1">
      <alignment horizontal="right" vertical="center"/>
    </xf>
    <xf numFmtId="0" fontId="47" fillId="68" borderId="0" xfId="8" applyFont="1" applyFill="1" applyAlignment="1">
      <alignment horizontal="center" vertical="center"/>
    </xf>
    <xf numFmtId="0" fontId="47" fillId="68" borderId="0" xfId="8" applyFont="1" applyFill="1" applyAlignment="1">
      <alignment horizontal="center" vertical="center" wrapText="1"/>
    </xf>
    <xf numFmtId="0" fontId="47" fillId="68" borderId="13" xfId="8" applyFont="1" applyFill="1" applyBorder="1" applyAlignment="1">
      <alignment horizontal="right" vertical="center"/>
    </xf>
    <xf numFmtId="0" fontId="47" fillId="69" borderId="26" xfId="8" applyFont="1" applyFill="1" applyBorder="1" applyAlignment="1">
      <alignment horizontal="right" vertical="center"/>
    </xf>
    <xf numFmtId="0" fontId="36" fillId="69" borderId="14" xfId="8" applyFont="1" applyFill="1" applyBorder="1" applyAlignment="1">
      <alignment horizontal="center" vertical="center"/>
    </xf>
    <xf numFmtId="0" fontId="36" fillId="69" borderId="0" xfId="8" applyFont="1" applyFill="1" applyAlignment="1">
      <alignment horizontal="right" vertical="center"/>
    </xf>
    <xf numFmtId="0" fontId="47" fillId="69" borderId="2" xfId="8" applyFont="1" applyFill="1" applyBorder="1" applyAlignment="1">
      <alignment horizontal="right" vertical="center" wrapText="1"/>
    </xf>
    <xf numFmtId="0" fontId="36" fillId="69" borderId="0" xfId="8" applyFont="1" applyFill="1" applyAlignment="1">
      <alignment horizontal="center" vertical="center" wrapText="1"/>
    </xf>
    <xf numFmtId="0" fontId="3" fillId="69" borderId="0" xfId="8" applyFont="1" applyFill="1" applyAlignment="1">
      <alignment horizontal="center" vertical="center" wrapText="1"/>
    </xf>
    <xf numFmtId="0" fontId="36" fillId="70" borderId="0" xfId="8" applyFont="1" applyFill="1" applyAlignment="1">
      <alignment horizontal="center" vertical="center" wrapText="1"/>
    </xf>
    <xf numFmtId="0" fontId="47" fillId="70" borderId="0" xfId="8" applyFont="1" applyFill="1" applyAlignment="1">
      <alignment horizontal="right" vertical="center"/>
    </xf>
    <xf numFmtId="22" fontId="89" fillId="71" borderId="0" xfId="1" applyNumberFormat="1" applyFont="1" applyFill="1" applyAlignment="1">
      <alignment horizontal="left" vertical="center" wrapText="1"/>
    </xf>
    <xf numFmtId="0" fontId="89" fillId="43" borderId="0" xfId="8" applyFont="1" applyFill="1" applyAlignment="1">
      <alignment vertical="center"/>
    </xf>
    <xf numFmtId="0" fontId="31" fillId="33" borderId="0" xfId="5" applyFont="1" applyFill="1" applyAlignment="1">
      <alignment horizontal="center" vertical="center"/>
    </xf>
    <xf numFmtId="0" fontId="31" fillId="33" borderId="7" xfId="5" applyFont="1" applyFill="1" applyBorder="1" applyAlignment="1">
      <alignment horizontal="center" vertical="center"/>
    </xf>
    <xf numFmtId="0" fontId="47" fillId="68" borderId="2" xfId="8" applyFont="1" applyFill="1" applyBorder="1" applyAlignment="1">
      <alignment horizontal="right" vertical="center"/>
    </xf>
    <xf numFmtId="0" fontId="47" fillId="68" borderId="0" xfId="8" applyFont="1" applyFill="1" applyAlignment="1">
      <alignment horizontal="right" vertical="center"/>
    </xf>
    <xf numFmtId="0" fontId="18" fillId="43" borderId="0" xfId="8" applyFont="1" applyFill="1" applyAlignment="1">
      <alignment vertical="center" wrapText="1"/>
    </xf>
    <xf numFmtId="0" fontId="18" fillId="43" borderId="0" xfId="8" applyFont="1" applyFill="1" applyAlignment="1">
      <alignment vertical="center"/>
    </xf>
    <xf numFmtId="0" fontId="47" fillId="68" borderId="27" xfId="8" applyFont="1" applyFill="1" applyBorder="1" applyAlignment="1">
      <alignment horizontal="right" vertical="center"/>
    </xf>
    <xf numFmtId="0" fontId="47" fillId="67" borderId="1" xfId="8" applyFont="1" applyFill="1" applyBorder="1" applyAlignment="1">
      <alignment horizontal="center" vertical="center" wrapText="1"/>
    </xf>
    <xf numFmtId="0" fontId="47" fillId="67" borderId="1" xfId="8" applyFont="1" applyFill="1" applyBorder="1" applyAlignment="1">
      <alignment vertical="center"/>
    </xf>
    <xf numFmtId="0" fontId="36" fillId="67" borderId="1" xfId="8" applyFont="1" applyFill="1" applyBorder="1" applyAlignment="1">
      <alignment vertical="center"/>
    </xf>
    <xf numFmtId="0" fontId="75" fillId="19" borderId="3" xfId="8" applyFont="1" applyFill="1" applyBorder="1" applyAlignment="1">
      <alignment horizontal="right" vertical="center"/>
    </xf>
    <xf numFmtId="0" fontId="75" fillId="19" borderId="4" xfId="8" applyFont="1" applyFill="1" applyBorder="1" applyAlignment="1">
      <alignment horizontal="left" vertical="center"/>
    </xf>
    <xf numFmtId="0" fontId="75" fillId="19" borderId="4" xfId="8" applyFont="1" applyFill="1" applyBorder="1" applyAlignment="1">
      <alignment horizontal="right" vertical="center"/>
    </xf>
    <xf numFmtId="0" fontId="75" fillId="19" borderId="4" xfId="8" applyFont="1" applyFill="1" applyBorder="1" applyAlignment="1">
      <alignment vertical="center"/>
    </xf>
    <xf numFmtId="0" fontId="78" fillId="19" borderId="4" xfId="8" applyFont="1" applyFill="1" applyBorder="1" applyAlignment="1">
      <alignment vertical="center"/>
    </xf>
    <xf numFmtId="0" fontId="92" fillId="9" borderId="2" xfId="8" applyFont="1" applyFill="1" applyBorder="1" applyAlignment="1">
      <alignment horizontal="right" vertical="center"/>
    </xf>
    <xf numFmtId="0" fontId="61" fillId="9" borderId="0" xfId="8" applyFont="1" applyFill="1" applyAlignment="1">
      <alignment vertical="center"/>
    </xf>
    <xf numFmtId="0" fontId="61" fillId="9" borderId="0" xfId="8" applyFont="1" applyFill="1" applyAlignment="1">
      <alignment horizontal="right" vertical="center"/>
    </xf>
    <xf numFmtId="0" fontId="93" fillId="9" borderId="0" xfId="4" applyFont="1" applyFill="1" applyBorder="1" applyAlignment="1">
      <alignment vertical="center"/>
    </xf>
    <xf numFmtId="0" fontId="36" fillId="9" borderId="0" xfId="8" applyFont="1" applyFill="1" applyAlignment="1">
      <alignment vertical="center"/>
    </xf>
    <xf numFmtId="0" fontId="36" fillId="72" borderId="0" xfId="8" applyFont="1" applyFill="1" applyAlignment="1">
      <alignment vertical="center"/>
    </xf>
    <xf numFmtId="0" fontId="94" fillId="72" borderId="0" xfId="11" applyFont="1" applyFill="1" applyAlignment="1">
      <alignment horizontal="right" vertical="center"/>
    </xf>
    <xf numFmtId="0" fontId="0" fillId="72" borderId="0" xfId="8" applyFont="1" applyFill="1" applyAlignment="1">
      <alignment vertical="center"/>
    </xf>
    <xf numFmtId="0" fontId="92" fillId="9" borderId="27" xfId="8" applyFont="1" applyFill="1" applyBorder="1" applyAlignment="1">
      <alignment horizontal="right" vertical="center"/>
    </xf>
    <xf numFmtId="0" fontId="61" fillId="9" borderId="1" xfId="8" applyFont="1" applyFill="1" applyBorder="1" applyAlignment="1">
      <alignment vertical="center"/>
    </xf>
    <xf numFmtId="0" fontId="61" fillId="9" borderId="1" xfId="8" applyFont="1" applyFill="1" applyBorder="1" applyAlignment="1">
      <alignment horizontal="right" vertical="center"/>
    </xf>
    <xf numFmtId="0" fontId="93" fillId="9" borderId="1" xfId="4" applyFont="1" applyFill="1" applyBorder="1" applyAlignment="1">
      <alignment vertical="center"/>
    </xf>
    <xf numFmtId="0" fontId="36" fillId="9" borderId="1" xfId="8" applyFont="1" applyFill="1" applyBorder="1" applyAlignment="1">
      <alignment vertical="center"/>
    </xf>
    <xf numFmtId="0" fontId="36" fillId="72" borderId="1" xfId="8" applyFont="1" applyFill="1" applyBorder="1" applyAlignment="1">
      <alignment vertical="center"/>
    </xf>
    <xf numFmtId="0" fontId="43" fillId="72" borderId="19" xfId="15" applyFont="1" applyFill="1" applyBorder="1" applyAlignment="1">
      <alignment horizontal="right" vertical="center"/>
    </xf>
    <xf numFmtId="0" fontId="73" fillId="73" borderId="0" xfId="8" applyFont="1" applyFill="1" applyAlignment="1">
      <alignment vertical="center"/>
    </xf>
    <xf numFmtId="0" fontId="95" fillId="20" borderId="0" xfId="8" applyFont="1" applyFill="1" applyAlignment="1">
      <alignment vertical="center"/>
    </xf>
    <xf numFmtId="0" fontId="31" fillId="0" borderId="0" xfId="8" applyFont="1" applyAlignment="1">
      <alignment horizontal="center" vertical="center"/>
    </xf>
    <xf numFmtId="0" fontId="47" fillId="21" borderId="0" xfId="5" applyFont="1" applyFill="1" applyAlignment="1">
      <alignment horizontal="center" vertical="center" wrapText="1"/>
    </xf>
    <xf numFmtId="0" fontId="47" fillId="75" borderId="0" xfId="5" applyFont="1" applyFill="1" applyAlignment="1">
      <alignment horizontal="right" vertical="center" wrapText="1"/>
    </xf>
    <xf numFmtId="0" fontId="36" fillId="75" borderId="0" xfId="5" applyFont="1" applyFill="1" applyAlignment="1">
      <alignment horizontal="center" vertical="center" wrapText="1"/>
    </xf>
    <xf numFmtId="0" fontId="36" fillId="75" borderId="0" xfId="5" applyFont="1" applyFill="1" applyAlignment="1">
      <alignment horizontal="left" vertical="center" wrapText="1"/>
    </xf>
    <xf numFmtId="0" fontId="49" fillId="30" borderId="30" xfId="17" applyFont="1" applyFill="1" applyBorder="1" applyAlignment="1">
      <alignment horizontal="center" vertical="center"/>
    </xf>
    <xf numFmtId="0" fontId="97" fillId="30" borderId="31" xfId="9" applyFont="1" applyFill="1" applyBorder="1" applyAlignment="1">
      <alignment horizontal="right" vertical="center"/>
    </xf>
    <xf numFmtId="1" fontId="15" fillId="17" borderId="30" xfId="18" applyNumberFormat="1" applyFont="1" applyFill="1" applyBorder="1" applyAlignment="1">
      <alignment horizontal="center" vertical="center"/>
    </xf>
    <xf numFmtId="0" fontId="15" fillId="30" borderId="31" xfId="9" applyFont="1" applyFill="1" applyBorder="1" applyAlignment="1">
      <alignment vertical="center"/>
    </xf>
    <xf numFmtId="0" fontId="89" fillId="17" borderId="30" xfId="17" applyFont="1" applyFill="1" applyBorder="1" applyAlignment="1">
      <alignment horizontal="center" vertical="center"/>
    </xf>
    <xf numFmtId="0" fontId="99" fillId="30" borderId="31" xfId="17" applyFont="1" applyFill="1" applyBorder="1" applyAlignment="1">
      <alignment horizontal="left" vertical="center"/>
    </xf>
    <xf numFmtId="0" fontId="43" fillId="30" borderId="31" xfId="17" applyFont="1" applyFill="1" applyBorder="1" applyAlignment="1">
      <alignment horizontal="left" vertical="center"/>
    </xf>
    <xf numFmtId="0" fontId="89" fillId="63" borderId="30" xfId="11" applyFont="1" applyFill="1" applyBorder="1" applyAlignment="1">
      <alignment horizontal="center" vertical="center"/>
    </xf>
    <xf numFmtId="0" fontId="43" fillId="30" borderId="31" xfId="11" applyFont="1" applyFill="1" applyBorder="1" applyAlignment="1">
      <alignment horizontal="left" vertical="center"/>
    </xf>
    <xf numFmtId="169" fontId="100" fillId="17" borderId="30" xfId="17" applyNumberFormat="1" applyFont="1" applyFill="1" applyBorder="1" applyAlignment="1">
      <alignment horizontal="center" vertical="center"/>
    </xf>
    <xf numFmtId="0" fontId="43" fillId="30" borderId="31" xfId="11" applyFont="1" applyFill="1" applyBorder="1" applyAlignment="1">
      <alignment horizontal="left" vertical="center" wrapText="1"/>
    </xf>
    <xf numFmtId="170" fontId="101" fillId="0" borderId="31" xfId="11" applyNumberFormat="1" applyFont="1" applyBorder="1" applyAlignment="1">
      <alignment horizontal="right" vertical="center"/>
    </xf>
    <xf numFmtId="0" fontId="42" fillId="30" borderId="31" xfId="17" applyFont="1" applyFill="1" applyBorder="1" applyAlignment="1">
      <alignment horizontal="left" vertical="center"/>
    </xf>
    <xf numFmtId="171" fontId="89" fillId="17" borderId="30" xfId="11" applyNumberFormat="1" applyFont="1" applyFill="1" applyBorder="1" applyAlignment="1">
      <alignment horizontal="center" vertical="center"/>
    </xf>
    <xf numFmtId="0" fontId="43" fillId="30" borderId="31" xfId="9" applyFont="1" applyFill="1" applyBorder="1" applyAlignment="1">
      <alignment vertical="center"/>
    </xf>
    <xf numFmtId="172" fontId="100" fillId="17" borderId="30" xfId="17" applyNumberFormat="1" applyFont="1" applyFill="1" applyBorder="1" applyAlignment="1">
      <alignment horizontal="center" vertical="center"/>
    </xf>
    <xf numFmtId="0" fontId="36" fillId="30" borderId="31" xfId="9" applyFont="1" applyFill="1" applyBorder="1" applyAlignment="1">
      <alignment horizontal="left" vertical="center"/>
    </xf>
    <xf numFmtId="0" fontId="102" fillId="0" borderId="38" xfId="9" applyFont="1" applyBorder="1" applyAlignment="1">
      <alignment horizontal="center" vertical="center"/>
    </xf>
    <xf numFmtId="0" fontId="43" fillId="30" borderId="39" xfId="19" applyFont="1" applyFill="1" applyBorder="1" applyAlignment="1">
      <alignment horizontal="left" vertical="center"/>
    </xf>
    <xf numFmtId="0" fontId="103" fillId="0" borderId="38" xfId="19" applyFont="1" applyBorder="1" applyAlignment="1">
      <alignment horizontal="center" vertical="center"/>
    </xf>
    <xf numFmtId="0" fontId="43" fillId="30" borderId="39" xfId="19" applyFont="1" applyFill="1" applyBorder="1" applyAlignment="1">
      <alignment horizontal="left" vertical="center" wrapText="1"/>
    </xf>
    <xf numFmtId="0" fontId="42" fillId="0" borderId="38" xfId="19" applyFont="1" applyBorder="1" applyAlignment="1">
      <alignment horizontal="center" vertical="center"/>
    </xf>
    <xf numFmtId="0" fontId="63" fillId="30" borderId="39" xfId="19" applyFont="1" applyFill="1" applyBorder="1" applyAlignment="1">
      <alignment horizontal="left" vertical="center"/>
    </xf>
    <xf numFmtId="0" fontId="47" fillId="32" borderId="0" xfId="5" applyFont="1" applyFill="1" applyAlignment="1">
      <alignment horizontal="right" vertical="center" wrapText="1"/>
    </xf>
    <xf numFmtId="0" fontId="47" fillId="32" borderId="0" xfId="5" applyFont="1" applyFill="1" applyAlignment="1">
      <alignment horizontal="center" vertical="center" wrapText="1"/>
    </xf>
    <xf numFmtId="0" fontId="47" fillId="32" borderId="0" xfId="5" applyFont="1" applyFill="1" applyAlignment="1">
      <alignment horizontal="left" vertical="center" wrapText="1"/>
    </xf>
    <xf numFmtId="0" fontId="91" fillId="0" borderId="38" xfId="9" applyFont="1" applyBorder="1" applyAlignment="1">
      <alignment horizontal="center" vertical="center"/>
    </xf>
    <xf numFmtId="0" fontId="82" fillId="32" borderId="0" xfId="5" applyFont="1" applyFill="1" applyAlignment="1">
      <alignment horizontal="center" vertical="center" wrapText="1"/>
    </xf>
    <xf numFmtId="0" fontId="49" fillId="32" borderId="0" xfId="5" applyFont="1" applyFill="1" applyAlignment="1">
      <alignment horizontal="left" vertical="center" wrapText="1"/>
    </xf>
    <xf numFmtId="0" fontId="36" fillId="32" borderId="0" xfId="5" applyFont="1" applyFill="1" applyAlignment="1">
      <alignment horizontal="center" vertical="center" wrapText="1"/>
    </xf>
    <xf numFmtId="0" fontId="36" fillId="32" borderId="0" xfId="5" applyFont="1" applyFill="1" applyAlignment="1">
      <alignment horizontal="left" vertical="center" wrapText="1"/>
    </xf>
    <xf numFmtId="0" fontId="104" fillId="0" borderId="38" xfId="9" applyFont="1" applyBorder="1" applyAlignment="1">
      <alignment horizontal="center" vertical="center"/>
    </xf>
    <xf numFmtId="0" fontId="37" fillId="30" borderId="38" xfId="19" applyFont="1" applyFill="1" applyBorder="1" applyAlignment="1">
      <alignment horizontal="center" vertical="center"/>
    </xf>
    <xf numFmtId="0" fontId="43" fillId="24" borderId="30" xfId="11" applyFont="1" applyFill="1" applyBorder="1" applyAlignment="1">
      <alignment horizontal="center" vertical="center" wrapText="1"/>
    </xf>
    <xf numFmtId="0" fontId="0" fillId="30" borderId="31" xfId="9" applyFont="1" applyFill="1" applyBorder="1" applyAlignment="1">
      <alignment horizontal="left" vertical="center"/>
    </xf>
    <xf numFmtId="0" fontId="80" fillId="33" borderId="27" xfId="8" applyFont="1" applyFill="1" applyBorder="1" applyAlignment="1">
      <alignment horizontal="center" vertical="center"/>
    </xf>
    <xf numFmtId="0" fontId="80" fillId="33" borderId="1" xfId="8" applyFont="1" applyFill="1" applyBorder="1" applyAlignment="1">
      <alignment horizontal="center" vertical="center"/>
    </xf>
    <xf numFmtId="0" fontId="3" fillId="33" borderId="1" xfId="5" applyFill="1" applyBorder="1" applyAlignment="1">
      <alignment horizontal="center" vertical="center"/>
    </xf>
    <xf numFmtId="0" fontId="3" fillId="33" borderId="19" xfId="5" applyFill="1" applyBorder="1" applyAlignment="1">
      <alignment horizontal="center" vertical="center"/>
    </xf>
    <xf numFmtId="0" fontId="0" fillId="0" borderId="0" xfId="8" applyFont="1" applyAlignment="1">
      <alignment horizontal="left" vertical="center"/>
    </xf>
    <xf numFmtId="0" fontId="105" fillId="63" borderId="40" xfId="9" applyFont="1" applyFill="1" applyBorder="1" applyAlignment="1">
      <alignment horizontal="center" vertical="center"/>
    </xf>
    <xf numFmtId="0" fontId="49" fillId="30" borderId="39" xfId="19" applyFont="1" applyFill="1" applyBorder="1" applyAlignment="1">
      <alignment horizontal="left" vertical="center"/>
    </xf>
    <xf numFmtId="0" fontId="77" fillId="30" borderId="41" xfId="11" applyFont="1" applyFill="1" applyBorder="1" applyAlignment="1">
      <alignment horizontal="right" vertical="center"/>
    </xf>
    <xf numFmtId="0" fontId="45" fillId="0" borderId="31" xfId="6" applyFont="1" applyBorder="1" applyAlignment="1">
      <alignment vertical="center"/>
    </xf>
    <xf numFmtId="0" fontId="102" fillId="63" borderId="42" xfId="9" applyFont="1" applyFill="1" applyBorder="1" applyAlignment="1">
      <alignment horizontal="center" vertical="center"/>
    </xf>
    <xf numFmtId="0" fontId="104" fillId="63" borderId="43" xfId="9" applyFont="1" applyFill="1" applyBorder="1" applyAlignment="1">
      <alignment horizontal="center" vertical="center"/>
    </xf>
    <xf numFmtId="0" fontId="91" fillId="63" borderId="44" xfId="9" applyFont="1" applyFill="1" applyBorder="1" applyAlignment="1">
      <alignment horizontal="center" vertical="center"/>
    </xf>
    <xf numFmtId="0" fontId="106" fillId="63" borderId="45" xfId="20" applyFont="1" applyFill="1" applyBorder="1" applyAlignment="1">
      <alignment horizontal="center" vertical="center"/>
    </xf>
    <xf numFmtId="0" fontId="107" fillId="16" borderId="31" xfId="9" applyFont="1" applyFill="1" applyBorder="1" applyAlignment="1">
      <alignment horizontal="left" vertical="center"/>
    </xf>
    <xf numFmtId="0" fontId="106" fillId="63" borderId="46" xfId="20" applyFont="1" applyFill="1" applyBorder="1" applyAlignment="1">
      <alignment horizontal="center" vertical="center"/>
    </xf>
    <xf numFmtId="0" fontId="77" fillId="16" borderId="31" xfId="11" applyFont="1" applyFill="1" applyBorder="1" applyAlignment="1">
      <alignment horizontal="left" vertical="center"/>
    </xf>
    <xf numFmtId="0" fontId="106" fillId="63" borderId="47" xfId="20" applyFont="1" applyFill="1" applyBorder="1" applyAlignment="1">
      <alignment horizontal="center" vertical="center"/>
    </xf>
    <xf numFmtId="0" fontId="66" fillId="24" borderId="30" xfId="20" applyFont="1" applyFill="1" applyBorder="1" applyAlignment="1">
      <alignment horizontal="center" vertical="center"/>
    </xf>
    <xf numFmtId="0" fontId="43" fillId="24" borderId="31" xfId="11" applyFont="1" applyFill="1" applyBorder="1" applyAlignment="1">
      <alignment horizontal="left" vertical="center"/>
    </xf>
    <xf numFmtId="173" fontId="45" fillId="24" borderId="30" xfId="20" applyNumberFormat="1" applyFont="1" applyFill="1" applyBorder="1" applyAlignment="1">
      <alignment horizontal="center" vertical="center"/>
    </xf>
    <xf numFmtId="0" fontId="108" fillId="17" borderId="48" xfId="20" applyFont="1" applyFill="1" applyBorder="1" applyAlignment="1">
      <alignment horizontal="center" vertical="center"/>
    </xf>
    <xf numFmtId="0" fontId="49" fillId="30" borderId="49" xfId="11" applyFont="1" applyFill="1" applyBorder="1" applyAlignment="1">
      <alignment horizontal="left" vertical="center"/>
    </xf>
    <xf numFmtId="174" fontId="45" fillId="0" borderId="50" xfId="11" applyNumberFormat="1" applyFont="1" applyBorder="1" applyAlignment="1">
      <alignment horizontal="center" vertical="center" wrapText="1"/>
    </xf>
    <xf numFmtId="0" fontId="0" fillId="0" borderId="51" xfId="9" applyFont="1" applyBorder="1" applyAlignment="1">
      <alignment horizontal="center" vertical="center"/>
    </xf>
    <xf numFmtId="175" fontId="48" fillId="30" borderId="30" xfId="11" applyNumberFormat="1" applyFont="1" applyFill="1" applyBorder="1" applyAlignment="1">
      <alignment horizontal="center" vertical="center"/>
    </xf>
    <xf numFmtId="176" fontId="15" fillId="17" borderId="31" xfId="11" applyNumberFormat="1" applyFont="1" applyFill="1" applyBorder="1" applyAlignment="1">
      <alignment horizontal="center" vertical="center"/>
    </xf>
    <xf numFmtId="175" fontId="42" fillId="78" borderId="36" xfId="11" applyNumberFormat="1" applyFont="1" applyFill="1" applyBorder="1" applyAlignment="1">
      <alignment horizontal="center" vertical="center"/>
    </xf>
    <xf numFmtId="0" fontId="43" fillId="30" borderId="37" xfId="18" applyFont="1" applyFill="1" applyBorder="1" applyAlignment="1">
      <alignment horizontal="left" vertical="center"/>
    </xf>
    <xf numFmtId="175" fontId="63" fillId="17" borderId="30" xfId="11" applyNumberFormat="1" applyFont="1" applyFill="1" applyBorder="1" applyAlignment="1">
      <alignment horizontal="center" vertical="center"/>
    </xf>
    <xf numFmtId="0" fontId="43" fillId="30" borderId="31" xfId="18" applyFont="1" applyFill="1" applyBorder="1" applyAlignment="1">
      <alignment horizontal="left" vertical="center"/>
    </xf>
    <xf numFmtId="175" fontId="109" fillId="17" borderId="30" xfId="11" applyNumberFormat="1" applyFont="1" applyFill="1" applyBorder="1" applyAlignment="1">
      <alignment horizontal="center" vertical="center"/>
    </xf>
    <xf numFmtId="175" fontId="82" fillId="79" borderId="30" xfId="11" applyNumberFormat="1" applyFont="1" applyFill="1" applyBorder="1" applyAlignment="1">
      <alignment horizontal="center" vertical="center"/>
    </xf>
    <xf numFmtId="175" fontId="42" fillId="37" borderId="30" xfId="11" applyNumberFormat="1" applyFont="1" applyFill="1" applyBorder="1" applyAlignment="1">
      <alignment horizontal="center" vertical="center"/>
    </xf>
    <xf numFmtId="0" fontId="42" fillId="30" borderId="31" xfId="18" applyFont="1" applyFill="1" applyBorder="1" applyAlignment="1">
      <alignment horizontal="left" vertical="center"/>
    </xf>
    <xf numFmtId="176" fontId="48" fillId="17" borderId="30" xfId="11" applyNumberFormat="1" applyFont="1" applyFill="1" applyBorder="1" applyAlignment="1">
      <alignment horizontal="center" vertical="center"/>
    </xf>
    <xf numFmtId="0" fontId="110" fillId="30" borderId="31" xfId="11" applyFont="1" applyFill="1" applyBorder="1" applyAlignment="1">
      <alignment horizontal="left" vertical="center"/>
    </xf>
    <xf numFmtId="176" fontId="15" fillId="17" borderId="36" xfId="11" applyNumberFormat="1" applyFont="1" applyFill="1" applyBorder="1" applyAlignment="1">
      <alignment horizontal="center" vertical="center"/>
    </xf>
    <xf numFmtId="0" fontId="111" fillId="30" borderId="37" xfId="11" applyFont="1" applyFill="1" applyBorder="1" applyAlignment="1">
      <alignment horizontal="left" vertical="center"/>
    </xf>
    <xf numFmtId="175" fontId="63" fillId="30" borderId="30" xfId="11" applyNumberFormat="1" applyFont="1" applyFill="1" applyBorder="1" applyAlignment="1">
      <alignment horizontal="center" vertical="center"/>
    </xf>
    <xf numFmtId="0" fontId="42" fillId="30" borderId="31" xfId="11" applyFont="1" applyFill="1" applyBorder="1" applyAlignment="1">
      <alignment horizontal="left" vertical="center"/>
    </xf>
    <xf numFmtId="0" fontId="42" fillId="30" borderId="31" xfId="11" applyFont="1" applyFill="1" applyBorder="1" applyAlignment="1">
      <alignment horizontal="left" vertical="center" wrapText="1"/>
    </xf>
    <xf numFmtId="176" fontId="15" fillId="17" borderId="30" xfId="11" applyNumberFormat="1" applyFont="1" applyFill="1" applyBorder="1" applyAlignment="1">
      <alignment horizontal="center" vertical="center"/>
    </xf>
    <xf numFmtId="0" fontId="15" fillId="30" borderId="31" xfId="11" applyFont="1" applyFill="1" applyBorder="1" applyAlignment="1">
      <alignment horizontal="left" vertical="center"/>
    </xf>
    <xf numFmtId="0" fontId="48" fillId="30" borderId="31" xfId="11" applyFont="1" applyFill="1" applyBorder="1" applyAlignment="1">
      <alignment horizontal="left" vertical="center"/>
    </xf>
    <xf numFmtId="0" fontId="43" fillId="78" borderId="52" xfId="11" applyFont="1" applyFill="1" applyBorder="1" applyAlignment="1">
      <alignment horizontal="left" vertical="center"/>
    </xf>
    <xf numFmtId="177" fontId="112" fillId="80" borderId="28" xfId="21" applyNumberFormat="1" applyFont="1" applyFill="1" applyBorder="1" applyAlignment="1">
      <alignment horizontal="center" vertical="center"/>
    </xf>
    <xf numFmtId="0" fontId="112" fillId="30" borderId="29" xfId="21" applyFont="1" applyFill="1" applyBorder="1" applyAlignment="1">
      <alignment horizontal="left" vertical="center"/>
    </xf>
    <xf numFmtId="177" fontId="106" fillId="80" borderId="30" xfId="21" applyNumberFormat="1" applyFont="1" applyFill="1" applyBorder="1" applyAlignment="1">
      <alignment horizontal="center" vertical="center"/>
    </xf>
    <xf numFmtId="0" fontId="106" fillId="30" borderId="31" xfId="21" applyFont="1" applyFill="1" applyBorder="1" applyAlignment="1">
      <alignment horizontal="left" vertical="center"/>
    </xf>
    <xf numFmtId="177" fontId="45" fillId="37" borderId="30" xfId="21" applyNumberFormat="1" applyFont="1" applyFill="1" applyBorder="1" applyAlignment="1">
      <alignment horizontal="center" vertical="center"/>
    </xf>
    <xf numFmtId="0" fontId="45" fillId="37" borderId="31" xfId="21" applyFont="1" applyFill="1" applyBorder="1" applyAlignment="1">
      <alignment horizontal="left" vertical="center"/>
    </xf>
    <xf numFmtId="178" fontId="45" fillId="37" borderId="36" xfId="21" applyNumberFormat="1" applyFont="1" applyFill="1" applyBorder="1" applyAlignment="1">
      <alignment horizontal="center" vertical="center"/>
    </xf>
    <xf numFmtId="0" fontId="45" fillId="37" borderId="37" xfId="21" applyFont="1" applyFill="1" applyBorder="1" applyAlignment="1">
      <alignment horizontal="left" vertical="center"/>
    </xf>
    <xf numFmtId="178" fontId="106" fillId="37" borderId="30" xfId="21" applyNumberFormat="1" applyFont="1" applyFill="1" applyBorder="1" applyAlignment="1">
      <alignment horizontal="center" vertical="center"/>
    </xf>
    <xf numFmtId="0" fontId="90" fillId="37" borderId="31" xfId="21" applyFont="1" applyFill="1" applyBorder="1" applyAlignment="1">
      <alignment horizontal="left" vertical="center"/>
    </xf>
    <xf numFmtId="177" fontId="45" fillId="30" borderId="36" xfId="21" applyNumberFormat="1" applyFont="1" applyFill="1" applyBorder="1" applyAlignment="1">
      <alignment horizontal="center" vertical="center"/>
    </xf>
    <xf numFmtId="0" fontId="45" fillId="30" borderId="37" xfId="21" applyFont="1" applyFill="1" applyBorder="1" applyAlignment="1">
      <alignment horizontal="left" vertical="center"/>
    </xf>
    <xf numFmtId="179" fontId="113" fillId="80" borderId="28" xfId="21" applyNumberFormat="1" applyFont="1" applyFill="1" applyBorder="1" applyAlignment="1">
      <alignment horizontal="center" vertical="center"/>
    </xf>
    <xf numFmtId="0" fontId="113" fillId="81" borderId="29" xfId="21" applyFont="1" applyFill="1" applyBorder="1" applyAlignment="1">
      <alignment horizontal="left" vertical="center"/>
    </xf>
    <xf numFmtId="179" fontId="114" fillId="80" borderId="30" xfId="21" applyNumberFormat="1" applyFont="1" applyFill="1" applyBorder="1" applyAlignment="1">
      <alignment horizontal="center" vertical="center"/>
    </xf>
    <xf numFmtId="0" fontId="114" fillId="81" borderId="31" xfId="21" applyFont="1" applyFill="1" applyBorder="1" applyAlignment="1">
      <alignment horizontal="left" vertical="center"/>
    </xf>
    <xf numFmtId="179" fontId="45" fillId="37" borderId="30" xfId="21" applyNumberFormat="1" applyFont="1" applyFill="1" applyBorder="1" applyAlignment="1">
      <alignment horizontal="center" vertical="center"/>
    </xf>
    <xf numFmtId="180" fontId="45" fillId="37" borderId="30" xfId="21" applyNumberFormat="1" applyFont="1" applyFill="1" applyBorder="1" applyAlignment="1">
      <alignment horizontal="center" vertical="center"/>
    </xf>
    <xf numFmtId="181" fontId="114" fillId="80" borderId="30" xfId="21" applyNumberFormat="1" applyFont="1" applyFill="1" applyBorder="1" applyAlignment="1">
      <alignment horizontal="center" vertical="center"/>
    </xf>
    <xf numFmtId="179" fontId="45" fillId="37" borderId="36" xfId="21" applyNumberFormat="1" applyFont="1" applyFill="1" applyBorder="1" applyAlignment="1">
      <alignment horizontal="center" vertical="center"/>
    </xf>
    <xf numFmtId="0" fontId="115" fillId="82" borderId="0" xfId="9" applyFont="1" applyFill="1" applyAlignment="1">
      <alignment horizontal="center" vertical="center"/>
    </xf>
    <xf numFmtId="0" fontId="30" fillId="83" borderId="0" xfId="11" applyFont="1" applyFill="1" applyAlignment="1">
      <alignment horizontal="center" vertical="center"/>
    </xf>
    <xf numFmtId="0" fontId="0" fillId="0" borderId="0" xfId="9" applyFont="1" applyAlignment="1">
      <alignment vertical="center"/>
    </xf>
    <xf numFmtId="0" fontId="3" fillId="0" borderId="0" xfId="13" applyAlignment="1">
      <alignment vertical="center"/>
    </xf>
    <xf numFmtId="0" fontId="45" fillId="24" borderId="53" xfId="10" applyFont="1" applyFill="1" applyBorder="1" applyAlignment="1">
      <alignment horizontal="center" vertical="center"/>
    </xf>
    <xf numFmtId="0" fontId="3" fillId="32" borderId="0" xfId="13" applyFill="1" applyAlignment="1">
      <alignment vertical="center"/>
    </xf>
    <xf numFmtId="0" fontId="3" fillId="33" borderId="0" xfId="13" applyFill="1" applyAlignment="1">
      <alignment vertical="center"/>
    </xf>
    <xf numFmtId="0" fontId="3" fillId="33" borderId="7" xfId="13" applyFill="1" applyBorder="1" applyAlignment="1">
      <alignment vertical="center"/>
    </xf>
    <xf numFmtId="0" fontId="116" fillId="84" borderId="0" xfId="1" applyFont="1" applyFill="1" applyAlignment="1">
      <alignment horizontal="center" vertical="center" wrapText="1"/>
    </xf>
    <xf numFmtId="0" fontId="3" fillId="32" borderId="0" xfId="13" applyFill="1" applyAlignment="1">
      <alignment horizontal="center" vertical="center"/>
    </xf>
    <xf numFmtId="0" fontId="74" fillId="40" borderId="17" xfId="8" applyFont="1" applyFill="1" applyBorder="1" applyAlignment="1">
      <alignment horizontal="center" vertical="center"/>
    </xf>
    <xf numFmtId="0" fontId="75" fillId="40" borderId="54" xfId="16" applyFont="1" applyFill="1" applyBorder="1" applyAlignment="1">
      <alignment horizontal="center" vertical="center" wrapText="1"/>
    </xf>
    <xf numFmtId="0" fontId="3" fillId="33" borderId="19" xfId="13" applyFill="1" applyBorder="1" applyAlignment="1">
      <alignment vertical="center"/>
    </xf>
    <xf numFmtId="0" fontId="80" fillId="33" borderId="4" xfId="13" applyFont="1" applyFill="1" applyBorder="1" applyAlignment="1">
      <alignment horizontal="center" vertical="center"/>
    </xf>
    <xf numFmtId="0" fontId="3" fillId="33" borderId="4" xfId="13" applyFill="1" applyBorder="1" applyAlignment="1">
      <alignment horizontal="center" vertical="center"/>
    </xf>
    <xf numFmtId="0" fontId="3" fillId="33" borderId="6" xfId="13" applyFill="1" applyBorder="1" applyAlignment="1">
      <alignment horizontal="center" vertical="center"/>
    </xf>
    <xf numFmtId="1" fontId="81" fillId="27" borderId="22" xfId="11" applyNumberFormat="1" applyFont="1" applyFill="1" applyBorder="1" applyAlignment="1">
      <alignment horizontal="center" vertical="center"/>
    </xf>
    <xf numFmtId="0" fontId="76" fillId="62" borderId="55" xfId="11" applyFont="1" applyFill="1" applyBorder="1" applyAlignment="1" applyProtection="1">
      <alignment horizontal="center" vertical="center"/>
      <protection hidden="1"/>
    </xf>
    <xf numFmtId="0" fontId="3" fillId="33" borderId="0" xfId="13" applyFill="1" applyAlignment="1">
      <alignment horizontal="center" vertical="center"/>
    </xf>
    <xf numFmtId="0" fontId="3" fillId="33" borderId="7" xfId="13" applyFill="1" applyBorder="1" applyAlignment="1">
      <alignment horizontal="center" vertical="center"/>
    </xf>
    <xf numFmtId="0" fontId="76" fillId="56" borderId="55" xfId="11" applyFont="1" applyFill="1" applyBorder="1" applyAlignment="1" applyProtection="1">
      <alignment horizontal="center" vertical="center"/>
      <protection hidden="1"/>
    </xf>
    <xf numFmtId="49" fontId="42" fillId="49" borderId="0" xfId="1" applyNumberFormat="1" applyFont="1" applyFill="1" applyAlignment="1">
      <alignment horizontal="center" vertical="center" wrapText="1"/>
    </xf>
    <xf numFmtId="0" fontId="47" fillId="57" borderId="0" xfId="13" applyFont="1" applyFill="1" applyAlignment="1">
      <alignment horizontal="center" vertical="center" wrapText="1"/>
    </xf>
    <xf numFmtId="49" fontId="45" fillId="49" borderId="0" xfId="1" applyNumberFormat="1" applyFont="1" applyFill="1" applyAlignment="1">
      <alignment horizontal="center" vertical="center" wrapText="1"/>
    </xf>
    <xf numFmtId="0" fontId="47" fillId="58" borderId="0" xfId="13" applyFont="1" applyFill="1" applyAlignment="1">
      <alignment horizontal="right" vertical="center" wrapText="1"/>
    </xf>
    <xf numFmtId="0" fontId="36" fillId="58" borderId="0" xfId="13" applyFont="1" applyFill="1" applyAlignment="1">
      <alignment horizontal="center" vertical="center" wrapText="1"/>
    </xf>
    <xf numFmtId="0" fontId="36" fillId="58" borderId="0" xfId="13" applyFont="1" applyFill="1" applyAlignment="1">
      <alignment horizontal="left" vertical="center" wrapText="1"/>
    </xf>
    <xf numFmtId="0" fontId="31" fillId="33" borderId="0" xfId="13" applyFont="1" applyFill="1" applyAlignment="1">
      <alignment horizontal="center" vertical="center"/>
    </xf>
    <xf numFmtId="0" fontId="31" fillId="33" borderId="7" xfId="13" applyFont="1" applyFill="1" applyBorder="1" applyAlignment="1">
      <alignment horizontal="center" vertical="center"/>
    </xf>
    <xf numFmtId="0" fontId="47" fillId="21" borderId="0" xfId="13" applyFont="1" applyFill="1" applyAlignment="1">
      <alignment horizontal="center" vertical="center" wrapText="1"/>
    </xf>
    <xf numFmtId="0" fontId="47" fillId="75" borderId="0" xfId="13" applyFont="1" applyFill="1" applyAlignment="1">
      <alignment horizontal="right" vertical="center" wrapText="1"/>
    </xf>
    <xf numFmtId="0" fontId="36" fillId="75" borderId="0" xfId="13" applyFont="1" applyFill="1" applyAlignment="1">
      <alignment horizontal="center" vertical="center" wrapText="1"/>
    </xf>
    <xf numFmtId="0" fontId="36" fillId="75" borderId="0" xfId="13" applyFont="1" applyFill="1" applyAlignment="1">
      <alignment horizontal="left" vertical="center" wrapText="1"/>
    </xf>
    <xf numFmtId="0" fontId="47" fillId="32" borderId="0" xfId="13" applyFont="1" applyFill="1" applyAlignment="1">
      <alignment horizontal="right" vertical="center" wrapText="1"/>
    </xf>
    <xf numFmtId="0" fontId="47" fillId="32" borderId="0" xfId="13" applyFont="1" applyFill="1" applyAlignment="1">
      <alignment horizontal="center" vertical="center" wrapText="1"/>
    </xf>
    <xf numFmtId="0" fontId="47" fillId="32" borderId="0" xfId="13" applyFont="1" applyFill="1" applyAlignment="1">
      <alignment horizontal="left" vertical="center" wrapText="1"/>
    </xf>
    <xf numFmtId="0" fontId="82" fillId="32" borderId="0" xfId="13" applyFont="1" applyFill="1" applyAlignment="1">
      <alignment horizontal="center" vertical="center" wrapText="1"/>
    </xf>
    <xf numFmtId="0" fontId="49" fillId="32" borderId="0" xfId="13" applyFont="1" applyFill="1" applyAlignment="1">
      <alignment horizontal="left" vertical="center" wrapText="1"/>
    </xf>
    <xf numFmtId="0" fontId="36" fillId="32" borderId="0" xfId="13" applyFont="1" applyFill="1" applyAlignment="1">
      <alignment horizontal="center" vertical="center" wrapText="1"/>
    </xf>
    <xf numFmtId="0" fontId="36" fillId="32" borderId="0" xfId="13" applyFont="1" applyFill="1" applyAlignment="1">
      <alignment horizontal="left" vertical="center" wrapText="1"/>
    </xf>
    <xf numFmtId="0" fontId="3" fillId="33" borderId="1" xfId="13" applyFill="1" applyBorder="1" applyAlignment="1">
      <alignment horizontal="center" vertical="center"/>
    </xf>
    <xf numFmtId="0" fontId="3" fillId="33" borderId="19" xfId="13" applyFill="1" applyBorder="1" applyAlignment="1">
      <alignment horizontal="center" vertical="center"/>
    </xf>
    <xf numFmtId="0" fontId="30" fillId="85" borderId="0" xfId="11" applyFont="1" applyFill="1" applyAlignment="1">
      <alignment horizontal="center" vertical="center"/>
    </xf>
    <xf numFmtId="0" fontId="117" fillId="86" borderId="56" xfId="22" applyFont="1" applyFill="1" applyBorder="1" applyAlignment="1">
      <alignment horizontal="center" vertical="center"/>
    </xf>
    <xf numFmtId="0" fontId="3" fillId="16" borderId="0" xfId="23" applyFill="1"/>
    <xf numFmtId="0" fontId="119" fillId="87" borderId="9" xfId="22" applyFont="1" applyFill="1" applyBorder="1" applyAlignment="1">
      <alignment horizontal="center" vertical="center"/>
    </xf>
    <xf numFmtId="0" fontId="3" fillId="0" borderId="0" xfId="23"/>
    <xf numFmtId="0" fontId="54" fillId="88" borderId="0" xfId="23" applyFont="1" applyFill="1" applyAlignment="1">
      <alignment horizontal="center" vertical="center"/>
    </xf>
    <xf numFmtId="0" fontId="119" fillId="89" borderId="9" xfId="22" applyFont="1" applyFill="1" applyBorder="1" applyAlignment="1">
      <alignment horizontal="center" vertical="center"/>
    </xf>
    <xf numFmtId="0" fontId="44" fillId="16" borderId="0" xfId="1" applyFont="1" applyFill="1" applyAlignment="1">
      <alignment horizontal="center" vertical="center"/>
    </xf>
    <xf numFmtId="0" fontId="115" fillId="24" borderId="0" xfId="11" quotePrefix="1" applyFont="1" applyFill="1" applyAlignment="1">
      <alignment horizontal="center" vertical="center"/>
    </xf>
    <xf numFmtId="0" fontId="115" fillId="24" borderId="0" xfId="11" applyFont="1" applyFill="1" applyAlignment="1">
      <alignment horizontal="center" vertical="center"/>
    </xf>
    <xf numFmtId="0" fontId="120" fillId="89" borderId="0" xfId="11" applyFont="1" applyFill="1" applyAlignment="1">
      <alignment horizontal="left" vertical="center"/>
    </xf>
    <xf numFmtId="0" fontId="115" fillId="44" borderId="0" xfId="11" quotePrefix="1" applyFont="1" applyFill="1" applyAlignment="1">
      <alignment horizontal="center" vertical="center"/>
    </xf>
    <xf numFmtId="0" fontId="3" fillId="0" borderId="0" xfId="14"/>
    <xf numFmtId="0" fontId="118" fillId="16" borderId="0" xfId="23" applyFont="1" applyFill="1" applyAlignment="1">
      <alignment horizontal="left" vertical="center" wrapText="1"/>
    </xf>
    <xf numFmtId="0" fontId="118" fillId="0" borderId="0" xfId="23" applyFont="1" applyAlignment="1">
      <alignment horizontal="left" vertical="center" wrapText="1"/>
    </xf>
    <xf numFmtId="0" fontId="121" fillId="89" borderId="0" xfId="11" applyFont="1" applyFill="1" applyAlignment="1">
      <alignment horizontal="right" vertical="center"/>
    </xf>
    <xf numFmtId="0" fontId="121" fillId="89" borderId="0" xfId="11" applyFont="1" applyFill="1" applyAlignment="1">
      <alignment horizontal="left" vertical="center"/>
    </xf>
    <xf numFmtId="0" fontId="43" fillId="16" borderId="0" xfId="23" applyFont="1" applyFill="1" applyAlignment="1">
      <alignment horizontal="left" vertical="center"/>
    </xf>
    <xf numFmtId="0" fontId="3" fillId="16" borderId="0" xfId="14" applyFill="1"/>
    <xf numFmtId="0" fontId="122" fillId="65" borderId="0" xfId="23" applyFont="1" applyFill="1" applyAlignment="1">
      <alignment vertical="center" wrapText="1"/>
    </xf>
    <xf numFmtId="0" fontId="37" fillId="90" borderId="0" xfId="24" applyFont="1" applyFill="1" applyAlignment="1">
      <alignment horizontal="center" vertical="center"/>
    </xf>
    <xf numFmtId="0" fontId="85" fillId="16" borderId="0" xfId="23" applyFont="1" applyFill="1" applyAlignment="1">
      <alignment vertical="center"/>
    </xf>
    <xf numFmtId="0" fontId="77" fillId="16" borderId="0" xfId="11" applyFont="1" applyFill="1" applyAlignment="1">
      <alignment vertical="center"/>
    </xf>
    <xf numFmtId="0" fontId="122" fillId="65" borderId="0" xfId="23" applyFont="1" applyFill="1" applyAlignment="1">
      <alignment vertical="center"/>
    </xf>
    <xf numFmtId="0" fontId="37" fillId="16" borderId="0" xfId="11" applyFont="1" applyFill="1" applyAlignment="1">
      <alignment horizontal="right" vertical="center"/>
    </xf>
    <xf numFmtId="0" fontId="59" fillId="91" borderId="0" xfId="11" applyFont="1" applyFill="1" applyAlignment="1">
      <alignment horizontal="center" vertical="center"/>
    </xf>
    <xf numFmtId="0" fontId="31" fillId="16" borderId="0" xfId="23" applyFont="1" applyFill="1" applyAlignment="1">
      <alignment horizontal="right"/>
    </xf>
    <xf numFmtId="0" fontId="123" fillId="16" borderId="0" xfId="11" applyFont="1" applyFill="1" applyAlignment="1">
      <alignment vertical="center" wrapText="1"/>
    </xf>
    <xf numFmtId="0" fontId="3" fillId="0" borderId="0" xfId="23" applyAlignment="1">
      <alignment vertical="center"/>
    </xf>
    <xf numFmtId="0" fontId="43" fillId="16" borderId="0" xfId="11" applyFont="1" applyFill="1" applyAlignment="1" applyProtection="1">
      <alignment horizontal="left" vertical="center"/>
      <protection locked="0"/>
    </xf>
    <xf numFmtId="0" fontId="36" fillId="16" borderId="0" xfId="23" applyFont="1" applyFill="1"/>
    <xf numFmtId="0" fontId="36" fillId="16" borderId="5" xfId="23" applyFont="1" applyFill="1" applyBorder="1"/>
    <xf numFmtId="0" fontId="36" fillId="16" borderId="0" xfId="14" applyFont="1" applyFill="1"/>
    <xf numFmtId="0" fontId="123" fillId="0" borderId="5" xfId="23" applyFont="1" applyBorder="1" applyAlignment="1">
      <alignment vertical="center"/>
    </xf>
    <xf numFmtId="0" fontId="124" fillId="0" borderId="0" xfId="23" applyFont="1" applyAlignment="1">
      <alignment vertical="center"/>
    </xf>
    <xf numFmtId="0" fontId="43" fillId="16" borderId="0" xfId="11" applyFont="1" applyFill="1" applyAlignment="1">
      <alignment horizontal="left"/>
    </xf>
    <xf numFmtId="0" fontId="43" fillId="16" borderId="0" xfId="11" applyFont="1" applyFill="1" applyAlignment="1">
      <alignment horizontal="center"/>
    </xf>
    <xf numFmtId="0" fontId="36" fillId="0" borderId="0" xfId="23" applyFont="1"/>
    <xf numFmtId="1" fontId="75" fillId="96" borderId="0" xfId="11" applyNumberFormat="1" applyFont="1" applyFill="1" applyAlignment="1" applyProtection="1">
      <alignment vertical="center"/>
      <protection hidden="1"/>
    </xf>
    <xf numFmtId="0" fontId="78" fillId="0" borderId="0" xfId="23" applyFont="1"/>
    <xf numFmtId="0" fontId="36" fillId="0" borderId="5" xfId="23" applyFont="1" applyBorder="1"/>
    <xf numFmtId="1" fontId="42" fillId="44" borderId="5" xfId="11" applyNumberFormat="1" applyFont="1" applyFill="1" applyBorder="1" applyAlignment="1" applyProtection="1">
      <alignment vertical="center"/>
      <protection hidden="1"/>
    </xf>
    <xf numFmtId="0" fontId="42" fillId="16" borderId="0" xfId="1" applyFont="1" applyFill="1"/>
    <xf numFmtId="1" fontId="75" fillId="91" borderId="0" xfId="11" applyNumberFormat="1" applyFont="1" applyFill="1" applyAlignment="1" applyProtection="1">
      <alignment vertical="center"/>
      <protection hidden="1"/>
    </xf>
    <xf numFmtId="1" fontId="42" fillId="44" borderId="0" xfId="11" applyNumberFormat="1" applyFont="1" applyFill="1" applyAlignment="1" applyProtection="1">
      <alignment vertical="center"/>
      <protection hidden="1"/>
    </xf>
    <xf numFmtId="1" fontId="42" fillId="98" borderId="5" xfId="11" applyNumberFormat="1" applyFont="1" applyFill="1" applyBorder="1" applyAlignment="1" applyProtection="1">
      <alignment vertical="center"/>
      <protection hidden="1"/>
    </xf>
    <xf numFmtId="1" fontId="75" fillId="94" borderId="0" xfId="11" applyNumberFormat="1" applyFont="1" applyFill="1" applyAlignment="1" applyProtection="1">
      <alignment vertical="center"/>
      <protection hidden="1"/>
    </xf>
    <xf numFmtId="0" fontId="29" fillId="0" borderId="0" xfId="6"/>
    <xf numFmtId="1" fontId="75" fillId="41" borderId="0" xfId="11" applyNumberFormat="1" applyFont="1" applyFill="1" applyAlignment="1" applyProtection="1">
      <alignment vertical="center"/>
      <protection hidden="1"/>
    </xf>
    <xf numFmtId="0" fontId="36" fillId="16" borderId="5" xfId="14" applyFont="1" applyFill="1" applyBorder="1"/>
    <xf numFmtId="1" fontId="42" fillId="99" borderId="0" xfId="11" applyNumberFormat="1" applyFont="1" applyFill="1" applyAlignment="1" applyProtection="1">
      <alignment vertical="center"/>
      <protection hidden="1"/>
    </xf>
    <xf numFmtId="1" fontId="42" fillId="98" borderId="0" xfId="11" applyNumberFormat="1" applyFont="1" applyFill="1" applyAlignment="1" applyProtection="1">
      <alignment vertical="center"/>
      <protection hidden="1"/>
    </xf>
    <xf numFmtId="1" fontId="47" fillId="93" borderId="0" xfId="11" applyNumberFormat="1" applyFont="1" applyFill="1" applyAlignment="1" applyProtection="1">
      <alignment vertical="center"/>
      <protection hidden="1"/>
    </xf>
    <xf numFmtId="0" fontId="36" fillId="0" borderId="0" xfId="23" applyFont="1" applyAlignment="1">
      <alignment vertical="center"/>
    </xf>
    <xf numFmtId="0" fontId="36" fillId="0" borderId="0" xfId="14" applyFont="1"/>
    <xf numFmtId="0" fontId="123" fillId="0" borderId="0" xfId="23" applyFont="1" applyAlignment="1">
      <alignment vertical="center"/>
    </xf>
    <xf numFmtId="0" fontId="36" fillId="0" borderId="5" xfId="14" applyFont="1" applyBorder="1"/>
    <xf numFmtId="1" fontId="42" fillId="102" borderId="0" xfId="11" applyNumberFormat="1" applyFont="1" applyFill="1" applyAlignment="1" applyProtection="1">
      <alignment vertical="center"/>
      <protection hidden="1"/>
    </xf>
    <xf numFmtId="0" fontId="42" fillId="16" borderId="2" xfId="1" applyFont="1" applyFill="1" applyBorder="1" applyAlignment="1">
      <alignment vertical="center"/>
    </xf>
    <xf numFmtId="0" fontId="42" fillId="16" borderId="7" xfId="1" applyFont="1" applyFill="1" applyBorder="1" applyAlignment="1">
      <alignment vertical="center"/>
    </xf>
    <xf numFmtId="0" fontId="78" fillId="98" borderId="58" xfId="1" applyFont="1" applyFill="1" applyBorder="1" applyAlignment="1">
      <alignment horizontal="center" vertical="center"/>
    </xf>
    <xf numFmtId="0" fontId="78" fillId="98" borderId="59" xfId="1" applyFont="1" applyFill="1" applyBorder="1" applyAlignment="1">
      <alignment horizontal="center" vertical="center"/>
    </xf>
    <xf numFmtId="0" fontId="115" fillId="24" borderId="0" xfId="23" applyFont="1" applyFill="1" applyAlignment="1">
      <alignment horizontal="center" vertical="center"/>
    </xf>
    <xf numFmtId="0" fontId="3" fillId="89" borderId="0" xfId="23" applyFill="1" applyAlignment="1">
      <alignment vertical="center"/>
    </xf>
    <xf numFmtId="0" fontId="32" fillId="89" borderId="0" xfId="23" applyFont="1" applyFill="1" applyAlignment="1">
      <alignment horizontal="center" vertical="center"/>
    </xf>
    <xf numFmtId="0" fontId="3" fillId="0" borderId="0" xfId="13"/>
    <xf numFmtId="0" fontId="118" fillId="16" borderId="0" xfId="13" applyFont="1" applyFill="1" applyAlignment="1">
      <alignment horizontal="left" vertical="center" wrapText="1"/>
    </xf>
    <xf numFmtId="0" fontId="43" fillId="16" borderId="0" xfId="13" applyFont="1" applyFill="1" applyAlignment="1">
      <alignment horizontal="left" vertical="center"/>
    </xf>
    <xf numFmtId="0" fontId="3" fillId="16" borderId="0" xfId="13" applyFill="1"/>
    <xf numFmtId="0" fontId="85" fillId="16" borderId="0" xfId="13" applyFont="1" applyFill="1" applyAlignment="1">
      <alignment vertical="center"/>
    </xf>
    <xf numFmtId="0" fontId="36" fillId="16" borderId="0" xfId="13" applyFont="1" applyFill="1" applyAlignment="1">
      <alignment horizontal="left" vertical="center"/>
    </xf>
    <xf numFmtId="0" fontId="82" fillId="16" borderId="0" xfId="11" applyFont="1" applyFill="1" applyAlignment="1">
      <alignment vertical="center"/>
    </xf>
    <xf numFmtId="0" fontId="36" fillId="16" borderId="0" xfId="13" applyFont="1" applyFill="1" applyAlignment="1">
      <alignment horizontal="center" vertical="center"/>
    </xf>
    <xf numFmtId="0" fontId="59" fillId="45" borderId="0" xfId="23" applyFont="1" applyFill="1" applyAlignment="1">
      <alignment horizontal="center" vertical="center" wrapText="1"/>
    </xf>
    <xf numFmtId="0" fontId="125" fillId="16" borderId="0" xfId="13" applyFont="1" applyFill="1" applyAlignment="1">
      <alignment horizontal="left" vertical="center"/>
    </xf>
    <xf numFmtId="0" fontId="126" fillId="45" borderId="0" xfId="23" applyFont="1" applyFill="1" applyAlignment="1">
      <alignment horizontal="right" vertical="center" wrapText="1"/>
    </xf>
    <xf numFmtId="0" fontId="127" fillId="16" borderId="0" xfId="23" applyFont="1" applyFill="1" applyAlignment="1">
      <alignment horizontal="right"/>
    </xf>
    <xf numFmtId="0" fontId="47" fillId="16" borderId="0" xfId="13" applyFont="1" applyFill="1" applyAlignment="1">
      <alignment horizontal="right" vertical="center"/>
    </xf>
    <xf numFmtId="0" fontId="3" fillId="16" borderId="0" xfId="13" applyFill="1" applyAlignment="1">
      <alignment horizontal="left" vertical="center"/>
    </xf>
    <xf numFmtId="0" fontId="37" fillId="44" borderId="60" xfId="23" applyFont="1" applyFill="1" applyBorder="1" applyAlignment="1">
      <alignment horizontal="center" vertical="center" wrapText="1"/>
    </xf>
    <xf numFmtId="0" fontId="3" fillId="16" borderId="0" xfId="23" applyFill="1" applyAlignment="1">
      <alignment vertical="center"/>
    </xf>
    <xf numFmtId="0" fontId="36" fillId="16" borderId="0" xfId="13" applyFont="1" applyFill="1" applyAlignment="1">
      <alignment vertical="center"/>
    </xf>
    <xf numFmtId="0" fontId="129" fillId="44" borderId="16" xfId="23" applyFont="1" applyFill="1" applyBorder="1" applyAlignment="1">
      <alignment horizontal="right" vertical="center" wrapText="1"/>
    </xf>
    <xf numFmtId="0" fontId="130" fillId="0" borderId="0" xfId="25" applyFont="1" applyAlignment="1">
      <alignment vertical="center"/>
    </xf>
    <xf numFmtId="0" fontId="36" fillId="16" borderId="0" xfId="23" applyFont="1" applyFill="1" applyAlignment="1">
      <alignment vertical="center"/>
    </xf>
    <xf numFmtId="0" fontId="42" fillId="16" borderId="0" xfId="11" applyFont="1" applyFill="1" applyAlignment="1">
      <alignment vertical="center"/>
    </xf>
    <xf numFmtId="0" fontId="43" fillId="16" borderId="0" xfId="15" applyFont="1" applyFill="1" applyAlignment="1" applyProtection="1">
      <alignment vertical="center"/>
      <protection locked="0"/>
    </xf>
    <xf numFmtId="0" fontId="131" fillId="16" borderId="0" xfId="11" applyFont="1" applyFill="1" applyAlignment="1">
      <alignment horizontal="center" vertical="center"/>
    </xf>
    <xf numFmtId="0" fontId="32" fillId="0" borderId="0" xfId="23" applyFont="1"/>
    <xf numFmtId="0" fontId="82" fillId="16" borderId="61" xfId="23" applyFont="1" applyFill="1" applyBorder="1"/>
    <xf numFmtId="0" fontId="132" fillId="0" borderId="0" xfId="11" applyFont="1" applyAlignment="1">
      <alignment horizontal="center" vertical="center"/>
    </xf>
    <xf numFmtId="0" fontId="66" fillId="16" borderId="2" xfId="1" applyFont="1" applyFill="1" applyBorder="1" applyAlignment="1">
      <alignment vertical="center"/>
    </xf>
    <xf numFmtId="0" fontId="66" fillId="16" borderId="7" xfId="1" applyFont="1" applyFill="1" applyBorder="1" applyAlignment="1">
      <alignment vertical="center"/>
    </xf>
    <xf numFmtId="0" fontId="35" fillId="98" borderId="58" xfId="1" applyFont="1" applyFill="1" applyBorder="1" applyAlignment="1">
      <alignment horizontal="center" vertical="center"/>
    </xf>
    <xf numFmtId="0" fontId="35" fillId="98" borderId="59" xfId="1" applyFont="1" applyFill="1" applyBorder="1" applyAlignment="1">
      <alignment horizontal="center" vertical="center"/>
    </xf>
    <xf numFmtId="0" fontId="131" fillId="0" borderId="0" xfId="11" applyFont="1" applyAlignment="1">
      <alignment horizontal="center" vertical="center"/>
    </xf>
    <xf numFmtId="0" fontId="129" fillId="26" borderId="0" xfId="1" applyFont="1" applyFill="1" applyAlignment="1">
      <alignment horizontal="center" vertical="center"/>
    </xf>
    <xf numFmtId="0" fontId="14" fillId="24" borderId="17" xfId="11" applyFill="1" applyBorder="1"/>
    <xf numFmtId="0" fontId="132" fillId="0" borderId="0" xfId="13" applyFont="1" applyAlignment="1">
      <alignment horizontal="center" vertical="center"/>
    </xf>
    <xf numFmtId="0" fontId="133" fillId="33" borderId="0" xfId="11" applyFont="1" applyFill="1" applyAlignment="1">
      <alignment horizontal="center" vertical="center"/>
    </xf>
    <xf numFmtId="0" fontId="134" fillId="24" borderId="0" xfId="13" applyFont="1" applyFill="1" applyAlignment="1">
      <alignment horizontal="center" vertical="center"/>
    </xf>
    <xf numFmtId="0" fontId="132" fillId="16" borderId="0" xfId="13" applyFont="1" applyFill="1" applyAlignment="1">
      <alignment horizontal="center" vertical="center"/>
    </xf>
    <xf numFmtId="0" fontId="135" fillId="88" borderId="0" xfId="13" applyFont="1" applyFill="1" applyAlignment="1">
      <alignment horizontal="center" vertical="center"/>
    </xf>
    <xf numFmtId="0" fontId="44" fillId="88" borderId="0" xfId="1" applyFont="1" applyFill="1" applyAlignment="1">
      <alignment horizontal="center" vertical="center"/>
    </xf>
    <xf numFmtId="2" fontId="3" fillId="88" borderId="0" xfId="13" applyNumberFormat="1" applyFill="1" applyAlignment="1">
      <alignment horizontal="center"/>
    </xf>
    <xf numFmtId="0" fontId="35" fillId="44" borderId="0" xfId="1" applyFont="1" applyFill="1" applyAlignment="1">
      <alignment horizontal="center" vertical="center"/>
    </xf>
    <xf numFmtId="0" fontId="43" fillId="56" borderId="0" xfId="11" applyFont="1" applyFill="1" applyAlignment="1" applyProtection="1">
      <alignment horizontal="center" vertical="center"/>
      <protection hidden="1"/>
    </xf>
    <xf numFmtId="0" fontId="71" fillId="65" borderId="0" xfId="11" applyFont="1" applyFill="1" applyAlignment="1">
      <alignment horizontal="center" vertical="center"/>
    </xf>
    <xf numFmtId="0" fontId="132" fillId="16" borderId="0" xfId="11" applyFont="1" applyFill="1" applyAlignment="1">
      <alignment horizontal="center" vertical="center"/>
    </xf>
    <xf numFmtId="0" fontId="56" fillId="25" borderId="0" xfId="11" applyFont="1" applyFill="1" applyAlignment="1">
      <alignment horizontal="left" vertical="center"/>
    </xf>
    <xf numFmtId="0" fontId="38" fillId="25" borderId="0" xfId="11" applyFont="1" applyFill="1" applyAlignment="1">
      <alignment vertical="center"/>
    </xf>
    <xf numFmtId="0" fontId="140" fillId="56" borderId="0" xfId="11" applyFont="1" applyFill="1" applyAlignment="1" applyProtection="1">
      <alignment horizontal="left" vertical="center"/>
      <protection hidden="1"/>
    </xf>
    <xf numFmtId="0" fontId="43" fillId="56" borderId="0" xfId="11" applyFont="1" applyFill="1" applyAlignment="1" applyProtection="1">
      <alignment horizontal="left" vertical="center"/>
      <protection hidden="1"/>
    </xf>
    <xf numFmtId="0" fontId="40" fillId="33" borderId="0" xfId="16" applyFont="1" applyFill="1"/>
    <xf numFmtId="0" fontId="141" fillId="16" borderId="0" xfId="11" applyFont="1" applyFill="1" applyAlignment="1" applyProtection="1">
      <alignment horizontal="left" vertical="center"/>
      <protection hidden="1"/>
    </xf>
    <xf numFmtId="0" fontId="67" fillId="16" borderId="0" xfId="11" applyFont="1" applyFill="1" applyAlignment="1" applyProtection="1">
      <alignment horizontal="center" vertical="center"/>
      <protection hidden="1"/>
    </xf>
    <xf numFmtId="0" fontId="35" fillId="44" borderId="65" xfId="1" applyFont="1" applyFill="1" applyBorder="1" applyAlignment="1">
      <alignment horizontal="center" vertical="center"/>
    </xf>
    <xf numFmtId="0" fontId="68" fillId="16" borderId="0" xfId="11" applyFont="1" applyFill="1" applyAlignment="1" applyProtection="1">
      <alignment horizontal="right" vertical="center"/>
      <protection hidden="1"/>
    </xf>
    <xf numFmtId="182" fontId="67" fillId="16" borderId="0" xfId="11" applyNumberFormat="1" applyFont="1" applyFill="1" applyAlignment="1" applyProtection="1">
      <alignment horizontal="center" vertical="center"/>
      <protection hidden="1"/>
    </xf>
    <xf numFmtId="0" fontId="37" fillId="56" borderId="0" xfId="11" applyFont="1" applyFill="1" applyAlignment="1" applyProtection="1">
      <alignment horizontal="left" vertical="center"/>
      <protection hidden="1"/>
    </xf>
    <xf numFmtId="0" fontId="41" fillId="109" borderId="60" xfId="13" applyFont="1" applyFill="1" applyBorder="1" applyAlignment="1">
      <alignment horizontal="center" vertical="center" wrapText="1"/>
    </xf>
    <xf numFmtId="0" fontId="142" fillId="16" borderId="0" xfId="13" applyFont="1" applyFill="1" applyAlignment="1">
      <alignment horizontal="center" vertical="center"/>
    </xf>
    <xf numFmtId="0" fontId="40" fillId="0" borderId="0" xfId="13" applyFont="1"/>
    <xf numFmtId="0" fontId="77" fillId="0" borderId="0" xfId="11" applyFont="1" applyAlignment="1">
      <alignment vertical="center"/>
    </xf>
    <xf numFmtId="0" fontId="143" fillId="16" borderId="67" xfId="11" applyFont="1" applyFill="1" applyBorder="1" applyAlignment="1" applyProtection="1">
      <alignment horizontal="left" vertical="center"/>
      <protection hidden="1"/>
    </xf>
    <xf numFmtId="0" fontId="67" fillId="16" borderId="67" xfId="11" applyFont="1" applyFill="1" applyBorder="1" applyAlignment="1" applyProtection="1">
      <alignment vertical="center"/>
      <protection hidden="1"/>
    </xf>
    <xf numFmtId="0" fontId="38" fillId="0" borderId="0" xfId="11" applyFont="1"/>
    <xf numFmtId="0" fontId="43" fillId="0" borderId="0" xfId="11" applyFont="1" applyAlignment="1">
      <alignment horizontal="left"/>
    </xf>
    <xf numFmtId="0" fontId="43" fillId="0" borderId="0" xfId="11" applyFont="1" applyAlignment="1">
      <alignment horizontal="center"/>
    </xf>
    <xf numFmtId="0" fontId="77" fillId="0" borderId="0" xfId="1" applyFont="1"/>
    <xf numFmtId="172" fontId="144" fillId="110" borderId="0" xfId="15" applyNumberFormat="1" applyFont="1" applyFill="1" applyAlignment="1">
      <alignment vertical="center"/>
    </xf>
    <xf numFmtId="172" fontId="145" fillId="16" borderId="0" xfId="15" applyNumberFormat="1" applyFont="1" applyFill="1" applyAlignment="1">
      <alignment horizontal="left" vertical="center"/>
    </xf>
    <xf numFmtId="0" fontId="146" fillId="16" borderId="0" xfId="11" applyFont="1" applyFill="1" applyAlignment="1" applyProtection="1">
      <alignment horizontal="center" vertical="center"/>
      <protection hidden="1"/>
    </xf>
    <xf numFmtId="0" fontId="43" fillId="16" borderId="0" xfId="10" applyFont="1" applyFill="1" applyAlignment="1">
      <alignment horizontal="left" vertical="center"/>
    </xf>
    <xf numFmtId="0" fontId="77" fillId="16" borderId="0" xfId="11" applyFont="1" applyFill="1" applyProtection="1">
      <protection locked="0"/>
    </xf>
    <xf numFmtId="0" fontId="43" fillId="16" borderId="0" xfId="10" applyFont="1" applyFill="1" applyAlignment="1">
      <alignment horizontal="right" vertical="center"/>
    </xf>
    <xf numFmtId="0" fontId="133" fillId="16" borderId="0" xfId="11" applyFont="1" applyFill="1" applyAlignment="1">
      <alignment horizontal="center" vertical="center"/>
    </xf>
    <xf numFmtId="0" fontId="38" fillId="0" borderId="0" xfId="13" applyFont="1" applyAlignment="1">
      <alignment horizontal="center" vertical="center"/>
    </xf>
    <xf numFmtId="0" fontId="47" fillId="16" borderId="0" xfId="13" applyFont="1" applyFill="1"/>
    <xf numFmtId="0" fontId="147" fillId="16" borderId="0" xfId="11" applyFont="1" applyFill="1" applyAlignment="1">
      <alignment horizontal="center" vertical="center"/>
    </xf>
    <xf numFmtId="0" fontId="15" fillId="16" borderId="0" xfId="11" applyFont="1" applyFill="1" applyAlignment="1">
      <alignment horizontal="right" vertical="center"/>
    </xf>
    <xf numFmtId="0" fontId="148" fillId="25" borderId="0" xfId="13" applyFont="1" applyFill="1" applyAlignment="1">
      <alignment vertical="center"/>
    </xf>
    <xf numFmtId="0" fontId="30" fillId="108" borderId="0" xfId="13" applyFont="1" applyFill="1" applyAlignment="1">
      <alignment horizontal="right" vertical="center"/>
    </xf>
    <xf numFmtId="0" fontId="33" fillId="0" borderId="0" xfId="4"/>
    <xf numFmtId="0" fontId="39" fillId="16" borderId="0" xfId="13" applyFont="1" applyFill="1"/>
    <xf numFmtId="0" fontId="149" fillId="16" borderId="0" xfId="13" applyFont="1" applyFill="1"/>
    <xf numFmtId="0" fontId="150" fillId="0" borderId="0" xfId="11" applyFont="1" applyAlignment="1">
      <alignment horizontal="center" vertical="center" wrapText="1"/>
    </xf>
    <xf numFmtId="0" fontId="151" fillId="33" borderId="0" xfId="11" applyFont="1" applyFill="1" applyAlignment="1">
      <alignment horizontal="right" vertical="center"/>
    </xf>
    <xf numFmtId="0" fontId="153" fillId="111" borderId="0" xfId="27" applyFont="1" applyFill="1" applyAlignment="1">
      <alignment horizontal="center" vertical="center"/>
    </xf>
    <xf numFmtId="0" fontId="153" fillId="90" borderId="0" xfId="27" applyFont="1" applyFill="1" applyAlignment="1">
      <alignment horizontal="center" vertical="center"/>
    </xf>
    <xf numFmtId="0" fontId="153" fillId="112" borderId="0" xfId="27" applyFont="1" applyFill="1" applyAlignment="1">
      <alignment horizontal="center" vertical="center"/>
    </xf>
    <xf numFmtId="0" fontId="153" fillId="113" borderId="0" xfId="27" applyFont="1" applyFill="1" applyAlignment="1">
      <alignment horizontal="center" vertical="center"/>
    </xf>
    <xf numFmtId="0" fontId="153" fillId="114" borderId="0" xfId="27" applyFont="1" applyFill="1" applyAlignment="1">
      <alignment horizontal="center" vertical="center"/>
    </xf>
    <xf numFmtId="0" fontId="153" fillId="115" borderId="0" xfId="27" applyFont="1" applyFill="1" applyAlignment="1">
      <alignment horizontal="center" vertical="center"/>
    </xf>
    <xf numFmtId="0" fontId="153" fillId="116" borderId="0" xfId="27" applyFont="1" applyFill="1" applyAlignment="1">
      <alignment horizontal="center" vertical="center"/>
    </xf>
    <xf numFmtId="0" fontId="153" fillId="117" borderId="0" xfId="27" applyFont="1" applyFill="1" applyAlignment="1">
      <alignment horizontal="center" vertical="center"/>
    </xf>
    <xf numFmtId="0" fontId="37" fillId="16" borderId="0" xfId="13" applyFont="1" applyFill="1"/>
    <xf numFmtId="0" fontId="109" fillId="16" borderId="0" xfId="13" applyFont="1" applyFill="1" applyAlignment="1">
      <alignment vertical="center"/>
    </xf>
    <xf numFmtId="0" fontId="154" fillId="16" borderId="0" xfId="13" applyFont="1" applyFill="1" applyAlignment="1">
      <alignment vertical="center"/>
    </xf>
    <xf numFmtId="0" fontId="155" fillId="16" borderId="0" xfId="13" applyFont="1" applyFill="1" applyAlignment="1">
      <alignment vertical="center"/>
    </xf>
    <xf numFmtId="0" fontId="153" fillId="118" borderId="0" xfId="27" applyFont="1" applyFill="1" applyAlignment="1">
      <alignment horizontal="center" vertical="center"/>
    </xf>
    <xf numFmtId="0" fontId="153" fillId="119" borderId="0" xfId="27" applyFont="1" applyFill="1" applyAlignment="1">
      <alignment horizontal="center" vertical="center"/>
    </xf>
    <xf numFmtId="0" fontId="153" fillId="120" borderId="0" xfId="27" applyFont="1" applyFill="1" applyAlignment="1">
      <alignment horizontal="center" vertical="center"/>
    </xf>
    <xf numFmtId="0" fontId="153" fillId="121" borderId="0" xfId="27" applyFont="1" applyFill="1" applyAlignment="1">
      <alignment horizontal="center" vertical="center"/>
    </xf>
    <xf numFmtId="0" fontId="153" fillId="122" borderId="0" xfId="27" applyFont="1" applyFill="1" applyAlignment="1">
      <alignment horizontal="center" vertical="center"/>
    </xf>
    <xf numFmtId="0" fontId="153" fillId="123" borderId="0" xfId="27" applyFont="1" applyFill="1" applyAlignment="1">
      <alignment horizontal="center" vertical="center"/>
    </xf>
    <xf numFmtId="0" fontId="153" fillId="124" borderId="0" xfId="27" applyFont="1" applyFill="1" applyAlignment="1">
      <alignment horizontal="center" vertical="center"/>
    </xf>
    <xf numFmtId="0" fontId="153" fillId="87" borderId="0" xfId="27" applyFont="1" applyFill="1" applyAlignment="1">
      <alignment horizontal="center" vertical="center"/>
    </xf>
    <xf numFmtId="0" fontId="42" fillId="16" borderId="0" xfId="11" applyFont="1" applyFill="1" applyAlignment="1" applyProtection="1">
      <alignment vertical="center"/>
      <protection hidden="1"/>
    </xf>
    <xf numFmtId="0" fontId="153" fillId="125" borderId="0" xfId="27" applyFont="1" applyFill="1" applyAlignment="1">
      <alignment horizontal="center" vertical="center"/>
    </xf>
    <xf numFmtId="0" fontId="153" fillId="126" borderId="0" xfId="27" applyFont="1" applyFill="1" applyAlignment="1">
      <alignment horizontal="center" vertical="center"/>
    </xf>
    <xf numFmtId="0" fontId="153" fillId="127" borderId="0" xfId="27" applyFont="1" applyFill="1" applyAlignment="1">
      <alignment horizontal="center" vertical="center"/>
    </xf>
    <xf numFmtId="0" fontId="153" fillId="128" borderId="0" xfId="27" applyFont="1" applyFill="1" applyAlignment="1">
      <alignment horizontal="center" vertical="center"/>
    </xf>
    <xf numFmtId="0" fontId="153" fillId="129" borderId="0" xfId="27" applyFont="1" applyFill="1" applyAlignment="1">
      <alignment horizontal="center" vertical="center"/>
    </xf>
    <xf numFmtId="0" fontId="153" fillId="130" borderId="0" xfId="27" applyFont="1" applyFill="1" applyAlignment="1">
      <alignment horizontal="center" vertical="center"/>
    </xf>
    <xf numFmtId="0" fontId="153" fillId="131" borderId="0" xfId="27" applyFont="1" applyFill="1" applyAlignment="1">
      <alignment horizontal="center" vertical="center"/>
    </xf>
    <xf numFmtId="0" fontId="153" fillId="132" borderId="0" xfId="27" applyFont="1" applyFill="1" applyAlignment="1">
      <alignment horizontal="center" vertical="center"/>
    </xf>
    <xf numFmtId="0" fontId="33" fillId="16" borderId="0" xfId="4" applyFill="1"/>
    <xf numFmtId="0" fontId="30" fillId="93" borderId="0" xfId="11" applyFont="1" applyFill="1" applyAlignment="1">
      <alignment horizontal="center" vertical="center"/>
    </xf>
    <xf numFmtId="0" fontId="32" fillId="133" borderId="0" xfId="28" applyFont="1" applyFill="1" applyAlignment="1">
      <alignment horizontal="center" vertical="center"/>
    </xf>
    <xf numFmtId="0" fontId="42" fillId="0" borderId="0" xfId="11" applyFont="1" applyAlignment="1" applyProtection="1">
      <alignment vertical="center"/>
      <protection hidden="1"/>
    </xf>
    <xf numFmtId="0" fontId="118" fillId="0" borderId="0" xfId="13" applyFont="1"/>
    <xf numFmtId="0" fontId="153" fillId="134" borderId="0" xfId="27" applyFont="1" applyFill="1" applyAlignment="1">
      <alignment horizontal="center" vertical="center"/>
    </xf>
    <xf numFmtId="0" fontId="153" fillId="135" borderId="0" xfId="27" applyFont="1" applyFill="1" applyAlignment="1">
      <alignment horizontal="center" vertical="center"/>
    </xf>
    <xf numFmtId="0" fontId="153" fillId="136" borderId="0" xfId="27" applyFont="1" applyFill="1" applyAlignment="1">
      <alignment horizontal="center" vertical="center"/>
    </xf>
    <xf numFmtId="0" fontId="153" fillId="137" borderId="0" xfId="27" applyFont="1" applyFill="1" applyAlignment="1">
      <alignment horizontal="center" vertical="center"/>
    </xf>
    <xf numFmtId="0" fontId="153" fillId="138" borderId="0" xfId="27" applyFont="1" applyFill="1" applyAlignment="1">
      <alignment horizontal="center" vertical="center"/>
    </xf>
    <xf numFmtId="0" fontId="153" fillId="139" borderId="0" xfId="27" applyFont="1" applyFill="1" applyAlignment="1">
      <alignment horizontal="center" vertical="center"/>
    </xf>
    <xf numFmtId="0" fontId="153" fillId="140" borderId="0" xfId="27" applyFont="1" applyFill="1" applyAlignment="1">
      <alignment horizontal="center" vertical="center"/>
    </xf>
    <xf numFmtId="0" fontId="153" fillId="141" borderId="0" xfId="27" applyFont="1" applyFill="1" applyAlignment="1">
      <alignment horizontal="center" vertical="center"/>
    </xf>
    <xf numFmtId="0" fontId="75" fillId="85" borderId="69" xfId="11" applyFont="1" applyFill="1" applyBorder="1" applyAlignment="1" applyProtection="1">
      <alignment horizontal="center" vertical="center" textRotation="90"/>
      <protection locked="0"/>
    </xf>
    <xf numFmtId="0" fontId="45" fillId="24" borderId="0" xfId="29" applyFont="1" applyFill="1" applyAlignment="1">
      <alignment horizontal="center" vertical="center"/>
    </xf>
    <xf numFmtId="0" fontId="82" fillId="16" borderId="61" xfId="13" applyFont="1" applyFill="1" applyBorder="1"/>
    <xf numFmtId="0" fontId="153" fillId="144" borderId="0" xfId="27" applyFont="1" applyFill="1" applyAlignment="1">
      <alignment horizontal="center" vertical="center"/>
    </xf>
    <xf numFmtId="0" fontId="153" fillId="145" borderId="0" xfId="27" applyFont="1" applyFill="1" applyAlignment="1">
      <alignment horizontal="center" vertical="center"/>
    </xf>
    <xf numFmtId="0" fontId="153" fillId="146" borderId="0" xfId="27" applyFont="1" applyFill="1" applyAlignment="1">
      <alignment horizontal="center" vertical="center"/>
    </xf>
    <xf numFmtId="0" fontId="153" fillId="147" borderId="0" xfId="27" applyFont="1" applyFill="1" applyAlignment="1">
      <alignment horizontal="center" vertical="center"/>
    </xf>
    <xf numFmtId="0" fontId="153" fillId="148" borderId="0" xfId="27" applyFont="1" applyFill="1" applyAlignment="1">
      <alignment horizontal="center" vertical="center"/>
    </xf>
    <xf numFmtId="0" fontId="153" fillId="149" borderId="0" xfId="27" applyFont="1" applyFill="1" applyAlignment="1">
      <alignment horizontal="center" vertical="center"/>
    </xf>
    <xf numFmtId="0" fontId="153" fillId="150" borderId="0" xfId="27" applyFont="1" applyFill="1" applyAlignment="1">
      <alignment horizontal="center" vertical="center"/>
    </xf>
    <xf numFmtId="0" fontId="153" fillId="22" borderId="0" xfId="27" applyFont="1" applyFill="1" applyAlignment="1">
      <alignment horizontal="center" vertical="center"/>
    </xf>
    <xf numFmtId="0" fontId="75" fillId="85" borderId="71" xfId="11" applyFont="1" applyFill="1" applyBorder="1" applyAlignment="1" applyProtection="1">
      <alignment horizontal="center" vertical="center" textRotation="90"/>
      <protection locked="0"/>
    </xf>
    <xf numFmtId="0" fontId="37" fillId="24" borderId="0" xfId="29" applyFont="1" applyFill="1" applyAlignment="1">
      <alignment horizontal="center" vertical="center"/>
    </xf>
    <xf numFmtId="0" fontId="153" fillId="151" borderId="0" xfId="27" applyFont="1" applyFill="1" applyAlignment="1">
      <alignment horizontal="center" vertical="center"/>
    </xf>
    <xf numFmtId="0" fontId="153" fillId="152" borderId="0" xfId="27" applyFont="1" applyFill="1" applyAlignment="1">
      <alignment horizontal="center" vertical="center"/>
    </xf>
    <xf numFmtId="0" fontId="153" fillId="153" borderId="0" xfId="27" applyFont="1" applyFill="1" applyAlignment="1">
      <alignment horizontal="center" vertical="center"/>
    </xf>
    <xf numFmtId="0" fontId="153" fillId="154" borderId="0" xfId="27" applyFont="1" applyFill="1" applyAlignment="1">
      <alignment horizontal="center" vertical="center"/>
    </xf>
    <xf numFmtId="0" fontId="153" fillId="155" borderId="0" xfId="27" applyFont="1" applyFill="1" applyAlignment="1">
      <alignment horizontal="center" vertical="center"/>
    </xf>
    <xf numFmtId="0" fontId="153" fillId="156" borderId="0" xfId="27" applyFont="1" applyFill="1" applyAlignment="1">
      <alignment horizontal="center" vertical="center"/>
    </xf>
    <xf numFmtId="0" fontId="153" fillId="157" borderId="0" xfId="27" applyFont="1" applyFill="1" applyAlignment="1">
      <alignment horizontal="center" vertical="center"/>
    </xf>
    <xf numFmtId="0" fontId="153" fillId="158" borderId="0" xfId="27" applyFont="1" applyFill="1" applyAlignment="1">
      <alignment horizontal="center" vertical="center"/>
    </xf>
    <xf numFmtId="0" fontId="75" fillId="142" borderId="71" xfId="11" applyFont="1" applyFill="1" applyBorder="1" applyAlignment="1">
      <alignment horizontal="center" vertical="center"/>
    </xf>
    <xf numFmtId="0" fontId="153" fillId="159" borderId="0" xfId="27" applyFont="1" applyFill="1" applyAlignment="1">
      <alignment horizontal="center" vertical="center"/>
    </xf>
    <xf numFmtId="0" fontId="153" fillId="160" borderId="0" xfId="27" applyFont="1" applyFill="1" applyAlignment="1">
      <alignment horizontal="center" vertical="center"/>
    </xf>
    <xf numFmtId="0" fontId="153" fillId="161" borderId="0" xfId="27" applyFont="1" applyFill="1" applyAlignment="1">
      <alignment horizontal="center" vertical="center"/>
    </xf>
    <xf numFmtId="0" fontId="153" fillId="162" borderId="0" xfId="27" applyFont="1" applyFill="1" applyAlignment="1">
      <alignment horizontal="center" vertical="center"/>
    </xf>
    <xf numFmtId="0" fontId="153" fillId="163" borderId="0" xfId="27" applyFont="1" applyFill="1" applyAlignment="1">
      <alignment horizontal="center" vertical="center"/>
    </xf>
    <xf numFmtId="0" fontId="153" fillId="164" borderId="0" xfId="27" applyFont="1" applyFill="1" applyAlignment="1">
      <alignment horizontal="center" vertical="center"/>
    </xf>
    <xf numFmtId="0" fontId="153" fillId="165" borderId="0" xfId="27" applyFont="1" applyFill="1" applyAlignment="1">
      <alignment horizontal="center" vertical="center"/>
    </xf>
    <xf numFmtId="0" fontId="153" fillId="166" borderId="0" xfId="27" applyFont="1" applyFill="1" applyAlignment="1">
      <alignment horizontal="center" vertical="center"/>
    </xf>
    <xf numFmtId="0" fontId="160" fillId="163" borderId="3" xfId="30" applyFont="1" applyFill="1" applyBorder="1" applyAlignment="1">
      <alignment horizontal="center" vertical="center"/>
    </xf>
    <xf numFmtId="0" fontId="42" fillId="16" borderId="0" xfId="11" applyFont="1" applyFill="1" applyAlignment="1">
      <alignment vertical="top"/>
    </xf>
    <xf numFmtId="0" fontId="43" fillId="16" borderId="0" xfId="10" applyFont="1" applyFill="1" applyAlignment="1">
      <alignment vertical="center"/>
    </xf>
    <xf numFmtId="175" fontId="109" fillId="16" borderId="0" xfId="11" applyNumberFormat="1" applyFont="1" applyFill="1" applyAlignment="1">
      <alignment vertical="center"/>
    </xf>
    <xf numFmtId="175" fontId="82" fillId="16" borderId="0" xfId="11" applyNumberFormat="1" applyFont="1" applyFill="1" applyAlignment="1">
      <alignment vertical="center"/>
    </xf>
    <xf numFmtId="0" fontId="77" fillId="16" borderId="0" xfId="11" applyFont="1" applyFill="1"/>
    <xf numFmtId="0" fontId="77" fillId="16" borderId="16" xfId="11" applyFont="1" applyFill="1" applyBorder="1" applyAlignment="1">
      <alignment horizontal="right" vertical="center"/>
    </xf>
    <xf numFmtId="0" fontId="91" fillId="16" borderId="76" xfId="32" applyFont="1" applyFill="1" applyBorder="1" applyAlignment="1">
      <alignment horizontal="right" vertical="center"/>
    </xf>
    <xf numFmtId="0" fontId="164" fillId="16" borderId="0" xfId="11" applyFont="1" applyFill="1"/>
    <xf numFmtId="0" fontId="91" fillId="16" borderId="71" xfId="32" applyFont="1" applyFill="1" applyBorder="1" applyAlignment="1">
      <alignment horizontal="right" vertical="center"/>
    </xf>
    <xf numFmtId="0" fontId="43" fillId="24" borderId="0" xfId="29" applyFont="1" applyFill="1" applyAlignment="1">
      <alignment horizontal="center" vertical="top"/>
    </xf>
    <xf numFmtId="0" fontId="166" fillId="90" borderId="80" xfId="27" applyFont="1" applyFill="1" applyBorder="1" applyAlignment="1">
      <alignment vertical="center" wrapText="1"/>
    </xf>
    <xf numFmtId="0" fontId="166" fillId="124" borderId="80" xfId="27" applyFont="1" applyFill="1" applyBorder="1" applyAlignment="1">
      <alignment vertical="center" wrapText="1"/>
    </xf>
    <xf numFmtId="0" fontId="167" fillId="90" borderId="80" xfId="27" applyFont="1" applyFill="1" applyBorder="1" applyAlignment="1">
      <alignment vertical="center" wrapText="1"/>
    </xf>
    <xf numFmtId="0" fontId="166" fillId="118" borderId="80" xfId="27" applyFont="1" applyFill="1" applyBorder="1" applyAlignment="1">
      <alignment vertical="center" wrapText="1"/>
    </xf>
    <xf numFmtId="0" fontId="168" fillId="90" borderId="80" xfId="27" applyFont="1" applyFill="1" applyBorder="1" applyAlignment="1">
      <alignment vertical="center" wrapText="1"/>
    </xf>
    <xf numFmtId="0" fontId="166" fillId="155" borderId="80" xfId="27" applyFont="1" applyFill="1" applyBorder="1" applyAlignment="1">
      <alignment vertical="center" wrapText="1"/>
    </xf>
    <xf numFmtId="0" fontId="169" fillId="90" borderId="80" xfId="27" applyFont="1" applyFill="1" applyBorder="1" applyAlignment="1">
      <alignment vertical="center" wrapText="1"/>
    </xf>
    <xf numFmtId="0" fontId="166" fillId="120" borderId="80" xfId="27" applyFont="1" applyFill="1" applyBorder="1" applyAlignment="1">
      <alignment wrapText="1"/>
    </xf>
    <xf numFmtId="0" fontId="170" fillId="90" borderId="80" xfId="27" applyFont="1" applyFill="1" applyBorder="1" applyAlignment="1">
      <alignment wrapText="1"/>
    </xf>
    <xf numFmtId="0" fontId="166" fillId="90" borderId="80" xfId="27" applyFont="1" applyFill="1" applyBorder="1" applyAlignment="1">
      <alignment wrapText="1"/>
    </xf>
    <xf numFmtId="0" fontId="166" fillId="90" borderId="80" xfId="27" applyFont="1" applyFill="1" applyBorder="1" applyAlignment="1">
      <alignment horizontal="right" wrapText="1"/>
    </xf>
    <xf numFmtId="0" fontId="166" fillId="111" borderId="80" xfId="27" applyFont="1" applyFill="1" applyBorder="1" applyAlignment="1">
      <alignment vertical="center" wrapText="1"/>
    </xf>
    <xf numFmtId="0" fontId="166" fillId="87" borderId="80" xfId="27" applyFont="1" applyFill="1" applyBorder="1" applyAlignment="1">
      <alignment vertical="center" wrapText="1"/>
    </xf>
    <xf numFmtId="0" fontId="171" fillId="90" borderId="80" xfId="27" applyFont="1" applyFill="1" applyBorder="1" applyAlignment="1">
      <alignment vertical="center" wrapText="1"/>
    </xf>
    <xf numFmtId="0" fontId="166" fillId="123" borderId="80" xfId="27" applyFont="1" applyFill="1" applyBorder="1" applyAlignment="1">
      <alignment vertical="center" wrapText="1"/>
    </xf>
    <xf numFmtId="0" fontId="172" fillId="90" borderId="80" xfId="27" applyFont="1" applyFill="1" applyBorder="1" applyAlignment="1">
      <alignment vertical="center" wrapText="1"/>
    </xf>
    <xf numFmtId="0" fontId="166" fillId="156" borderId="80" xfId="27" applyFont="1" applyFill="1" applyBorder="1" applyAlignment="1">
      <alignment vertical="center" wrapText="1"/>
    </xf>
    <xf numFmtId="0" fontId="173" fillId="90" borderId="80" xfId="27" applyFont="1" applyFill="1" applyBorder="1" applyAlignment="1">
      <alignment vertical="center" wrapText="1"/>
    </xf>
    <xf numFmtId="0" fontId="166" fillId="116" borderId="80" xfId="27" applyFont="1" applyFill="1" applyBorder="1" applyAlignment="1">
      <alignment wrapText="1"/>
    </xf>
    <xf numFmtId="0" fontId="174" fillId="90" borderId="80" xfId="27" applyFont="1" applyFill="1" applyBorder="1" applyAlignment="1">
      <alignment wrapText="1"/>
    </xf>
    <xf numFmtId="0" fontId="75" fillId="142" borderId="17" xfId="32" applyFont="1" applyFill="1" applyBorder="1" applyAlignment="1">
      <alignment horizontal="center" vertical="center"/>
    </xf>
    <xf numFmtId="0" fontId="175" fillId="90" borderId="80" xfId="27" applyFont="1" applyFill="1" applyBorder="1" applyAlignment="1">
      <alignment vertical="center" wrapText="1"/>
    </xf>
    <xf numFmtId="0" fontId="166" fillId="125" borderId="80" xfId="27" applyFont="1" applyFill="1" applyBorder="1" applyAlignment="1">
      <alignment vertical="center" wrapText="1"/>
    </xf>
    <xf numFmtId="0" fontId="176" fillId="90" borderId="80" xfId="27" applyFont="1" applyFill="1" applyBorder="1" applyAlignment="1">
      <alignment vertical="center" wrapText="1"/>
    </xf>
    <xf numFmtId="0" fontId="166" fillId="114" borderId="80" xfId="27" applyFont="1" applyFill="1" applyBorder="1" applyAlignment="1">
      <alignment vertical="center" wrapText="1"/>
    </xf>
    <xf numFmtId="0" fontId="177" fillId="90" borderId="80" xfId="27" applyFont="1" applyFill="1" applyBorder="1" applyAlignment="1">
      <alignment vertical="center" wrapText="1"/>
    </xf>
    <xf numFmtId="0" fontId="166" fillId="157" borderId="80" xfId="27" applyFont="1" applyFill="1" applyBorder="1" applyAlignment="1">
      <alignment vertical="center" wrapText="1"/>
    </xf>
    <xf numFmtId="0" fontId="178" fillId="90" borderId="80" xfId="27" applyFont="1" applyFill="1" applyBorder="1" applyAlignment="1">
      <alignment vertical="center" wrapText="1"/>
    </xf>
    <xf numFmtId="0" fontId="166" fillId="115" borderId="80" xfId="27" applyFont="1" applyFill="1" applyBorder="1" applyAlignment="1">
      <alignment wrapText="1"/>
    </xf>
    <xf numFmtId="0" fontId="179" fillId="90" borderId="80" xfId="27" applyFont="1" applyFill="1" applyBorder="1" applyAlignment="1">
      <alignment wrapText="1"/>
    </xf>
    <xf numFmtId="0" fontId="180" fillId="24" borderId="81" xfId="11" applyFont="1" applyFill="1" applyBorder="1" applyAlignment="1" applyProtection="1">
      <alignment horizontal="center" vertical="center"/>
      <protection hidden="1"/>
    </xf>
    <xf numFmtId="0" fontId="166" fillId="112" borderId="80" xfId="27" applyFont="1" applyFill="1" applyBorder="1" applyAlignment="1">
      <alignment vertical="center" wrapText="1"/>
    </xf>
    <xf numFmtId="0" fontId="181" fillId="90" borderId="80" xfId="27" applyFont="1" applyFill="1" applyBorder="1" applyAlignment="1">
      <alignment vertical="center" wrapText="1"/>
    </xf>
    <xf numFmtId="0" fontId="166" fillId="126" borderId="80" xfId="27" applyFont="1" applyFill="1" applyBorder="1" applyAlignment="1">
      <alignment vertical="center" wrapText="1"/>
    </xf>
    <xf numFmtId="0" fontId="182" fillId="90" borderId="80" xfId="27" applyFont="1" applyFill="1" applyBorder="1" applyAlignment="1">
      <alignment vertical="center" wrapText="1"/>
    </xf>
    <xf numFmtId="0" fontId="166" fillId="144" borderId="80" xfId="27" applyFont="1" applyFill="1" applyBorder="1" applyAlignment="1">
      <alignment vertical="center" wrapText="1"/>
    </xf>
    <xf numFmtId="0" fontId="183" fillId="90" borderId="80" xfId="27" applyFont="1" applyFill="1" applyBorder="1" applyAlignment="1">
      <alignment vertical="center" wrapText="1"/>
    </xf>
    <xf numFmtId="0" fontId="166" fillId="158" borderId="80" xfId="27" applyFont="1" applyFill="1" applyBorder="1" applyAlignment="1">
      <alignment vertical="center" wrapText="1"/>
    </xf>
    <xf numFmtId="0" fontId="184" fillId="90" borderId="80" xfId="27" applyFont="1" applyFill="1" applyBorder="1" applyAlignment="1">
      <alignment vertical="center" wrapText="1"/>
    </xf>
    <xf numFmtId="0" fontId="166" fillId="117" borderId="80" xfId="27" applyFont="1" applyFill="1" applyBorder="1" applyAlignment="1">
      <alignment wrapText="1"/>
    </xf>
    <xf numFmtId="0" fontId="185" fillId="90" borderId="80" xfId="27" applyFont="1" applyFill="1" applyBorder="1" applyAlignment="1">
      <alignment wrapText="1"/>
    </xf>
    <xf numFmtId="0" fontId="42" fillId="167" borderId="2" xfId="11" applyFont="1" applyFill="1" applyBorder="1" applyAlignment="1" applyProtection="1">
      <alignment horizontal="center" vertical="center"/>
      <protection hidden="1"/>
    </xf>
    <xf numFmtId="0" fontId="100" fillId="0" borderId="0" xfId="11" applyFont="1" applyAlignment="1">
      <alignment horizontal="center" vertical="center"/>
    </xf>
    <xf numFmtId="9" fontId="114" fillId="0" borderId="0" xfId="11" applyNumberFormat="1" applyFont="1" applyAlignment="1">
      <alignment horizontal="center" vertical="center" wrapText="1"/>
    </xf>
    <xf numFmtId="174" fontId="100" fillId="0" borderId="0" xfId="11" applyNumberFormat="1" applyFont="1" applyAlignment="1">
      <alignment horizontal="center" vertical="center" wrapText="1"/>
    </xf>
    <xf numFmtId="183" fontId="100" fillId="0" borderId="0" xfId="11" applyNumberFormat="1" applyFont="1" applyAlignment="1">
      <alignment horizontal="center" vertical="center"/>
    </xf>
    <xf numFmtId="0" fontId="166" fillId="113" borderId="80" xfId="27" applyFont="1" applyFill="1" applyBorder="1" applyAlignment="1">
      <alignment vertical="center" wrapText="1"/>
    </xf>
    <xf numFmtId="0" fontId="186" fillId="90" borderId="80" xfId="27" applyFont="1" applyFill="1" applyBorder="1" applyAlignment="1">
      <alignment vertical="center" wrapText="1"/>
    </xf>
    <xf numFmtId="0" fontId="166" fillId="127" borderId="80" xfId="27" applyFont="1" applyFill="1" applyBorder="1" applyAlignment="1">
      <alignment vertical="center" wrapText="1"/>
    </xf>
    <xf numFmtId="0" fontId="187" fillId="90" borderId="80" xfId="27" applyFont="1" applyFill="1" applyBorder="1" applyAlignment="1">
      <alignment vertical="center" wrapText="1"/>
    </xf>
    <xf numFmtId="0" fontId="166" fillId="128" borderId="80" xfId="27" applyFont="1" applyFill="1" applyBorder="1" applyAlignment="1">
      <alignment vertical="center" wrapText="1"/>
    </xf>
    <xf numFmtId="0" fontId="188" fillId="90" borderId="80" xfId="27" applyFont="1" applyFill="1" applyBorder="1" applyAlignment="1">
      <alignment vertical="center" wrapText="1"/>
    </xf>
    <xf numFmtId="0" fontId="166" fillId="159" borderId="80" xfId="27" applyFont="1" applyFill="1" applyBorder="1" applyAlignment="1">
      <alignment vertical="center" wrapText="1"/>
    </xf>
    <xf numFmtId="0" fontId="189" fillId="90" borderId="80" xfId="27" applyFont="1" applyFill="1" applyBorder="1" applyAlignment="1">
      <alignment vertical="center" wrapText="1"/>
    </xf>
    <xf numFmtId="0" fontId="166" fillId="122" borderId="80" xfId="27" applyFont="1" applyFill="1" applyBorder="1" applyAlignment="1">
      <alignment wrapText="1"/>
    </xf>
    <xf numFmtId="0" fontId="190" fillId="90" borderId="80" xfId="27" applyFont="1" applyFill="1" applyBorder="1" applyAlignment="1">
      <alignment wrapText="1"/>
    </xf>
    <xf numFmtId="0" fontId="166" fillId="146" borderId="80" xfId="27" applyFont="1" applyFill="1" applyBorder="1" applyAlignment="1">
      <alignment vertical="center" wrapText="1"/>
    </xf>
    <xf numFmtId="0" fontId="192" fillId="90" borderId="80" xfId="27" applyFont="1" applyFill="1" applyBorder="1" applyAlignment="1">
      <alignment vertical="center" wrapText="1"/>
    </xf>
    <xf numFmtId="0" fontId="166" fillId="160" borderId="80" xfId="27" applyFont="1" applyFill="1" applyBorder="1" applyAlignment="1">
      <alignment vertical="center" wrapText="1"/>
    </xf>
    <xf numFmtId="0" fontId="193" fillId="90" borderId="80" xfId="27" applyFont="1" applyFill="1" applyBorder="1" applyAlignment="1">
      <alignment vertical="center" wrapText="1"/>
    </xf>
    <xf numFmtId="0" fontId="166" fillId="118" borderId="80" xfId="27" applyFont="1" applyFill="1" applyBorder="1" applyAlignment="1">
      <alignment wrapText="1"/>
    </xf>
    <xf numFmtId="0" fontId="168" fillId="90" borderId="80" xfId="27" applyFont="1" applyFill="1" applyBorder="1" applyAlignment="1">
      <alignment wrapText="1"/>
    </xf>
    <xf numFmtId="0" fontId="166" fillId="115" borderId="80" xfId="27" applyFont="1" applyFill="1" applyBorder="1" applyAlignment="1">
      <alignment vertical="center" wrapText="1"/>
    </xf>
    <xf numFmtId="0" fontId="179" fillId="90" borderId="80" xfId="27" applyFont="1" applyFill="1" applyBorder="1" applyAlignment="1">
      <alignment vertical="center" wrapText="1"/>
    </xf>
    <xf numFmtId="0" fontId="166" fillId="129" borderId="80" xfId="27" applyFont="1" applyFill="1" applyBorder="1" applyAlignment="1">
      <alignment vertical="center" wrapText="1"/>
    </xf>
    <xf numFmtId="0" fontId="194" fillId="90" borderId="80" xfId="27" applyFont="1" applyFill="1" applyBorder="1" applyAlignment="1">
      <alignment vertical="center" wrapText="1"/>
    </xf>
    <xf numFmtId="0" fontId="166" fillId="147" borderId="80" xfId="27" applyFont="1" applyFill="1" applyBorder="1" applyAlignment="1">
      <alignment vertical="center" wrapText="1"/>
    </xf>
    <xf numFmtId="0" fontId="195" fillId="90" borderId="80" xfId="27" applyFont="1" applyFill="1" applyBorder="1" applyAlignment="1">
      <alignment vertical="center" wrapText="1"/>
    </xf>
    <xf numFmtId="0" fontId="166" fillId="161" borderId="80" xfId="27" applyFont="1" applyFill="1" applyBorder="1" applyAlignment="1">
      <alignment vertical="center" wrapText="1"/>
    </xf>
    <xf numFmtId="0" fontId="196" fillId="90" borderId="80" xfId="27" applyFont="1" applyFill="1" applyBorder="1" applyAlignment="1">
      <alignment vertical="center" wrapText="1"/>
    </xf>
    <xf numFmtId="0" fontId="166" fillId="123" borderId="80" xfId="27" applyFont="1" applyFill="1" applyBorder="1" applyAlignment="1">
      <alignment wrapText="1"/>
    </xf>
    <xf numFmtId="0" fontId="172" fillId="90" borderId="80" xfId="27" applyFont="1" applyFill="1" applyBorder="1" applyAlignment="1">
      <alignment wrapText="1"/>
    </xf>
    <xf numFmtId="0" fontId="166" fillId="116" borderId="80" xfId="27" applyFont="1" applyFill="1" applyBorder="1" applyAlignment="1">
      <alignment vertical="center" wrapText="1"/>
    </xf>
    <xf numFmtId="0" fontId="174" fillId="90" borderId="80" xfId="27" applyFont="1" applyFill="1" applyBorder="1" applyAlignment="1">
      <alignment vertical="center" wrapText="1"/>
    </xf>
    <xf numFmtId="0" fontId="166" fillId="130" borderId="80" xfId="27" applyFont="1" applyFill="1" applyBorder="1" applyAlignment="1">
      <alignment vertical="center" wrapText="1"/>
    </xf>
    <xf numFmtId="0" fontId="197" fillId="90" borderId="80" xfId="27" applyFont="1" applyFill="1" applyBorder="1" applyAlignment="1">
      <alignment vertical="center" wrapText="1"/>
    </xf>
    <xf numFmtId="0" fontId="166" fillId="148" borderId="80" xfId="27" applyFont="1" applyFill="1" applyBorder="1" applyAlignment="1">
      <alignment vertical="center" wrapText="1"/>
    </xf>
    <xf numFmtId="0" fontId="198" fillId="90" borderId="80" xfId="27" applyFont="1" applyFill="1" applyBorder="1" applyAlignment="1">
      <alignment vertical="center" wrapText="1"/>
    </xf>
    <xf numFmtId="0" fontId="166" fillId="162" borderId="80" xfId="27" applyFont="1" applyFill="1" applyBorder="1" applyAlignment="1">
      <alignment vertical="center" wrapText="1"/>
    </xf>
    <xf numFmtId="0" fontId="199" fillId="90" borderId="80" xfId="27" applyFont="1" applyFill="1" applyBorder="1" applyAlignment="1">
      <alignment vertical="center" wrapText="1"/>
    </xf>
    <xf numFmtId="0" fontId="166" fillId="114" borderId="80" xfId="27" applyFont="1" applyFill="1" applyBorder="1" applyAlignment="1">
      <alignment wrapText="1"/>
    </xf>
    <xf numFmtId="0" fontId="177" fillId="90" borderId="80" xfId="27" applyFont="1" applyFill="1" applyBorder="1" applyAlignment="1">
      <alignment wrapText="1"/>
    </xf>
    <xf numFmtId="0" fontId="166" fillId="117" borderId="80" xfId="27" applyFont="1" applyFill="1" applyBorder="1" applyAlignment="1">
      <alignment vertical="center" wrapText="1"/>
    </xf>
    <xf numFmtId="0" fontId="185" fillId="90" borderId="80" xfId="27" applyFont="1" applyFill="1" applyBorder="1" applyAlignment="1">
      <alignment vertical="center" wrapText="1"/>
    </xf>
    <xf numFmtId="0" fontId="166" fillId="131" borderId="80" xfId="27" applyFont="1" applyFill="1" applyBorder="1" applyAlignment="1">
      <alignment vertical="center" wrapText="1"/>
    </xf>
    <xf numFmtId="0" fontId="201" fillId="90" borderId="80" xfId="27" applyFont="1" applyFill="1" applyBorder="1" applyAlignment="1">
      <alignment vertical="center" wrapText="1"/>
    </xf>
    <xf numFmtId="0" fontId="166" fillId="149" borderId="80" xfId="27" applyFont="1" applyFill="1" applyBorder="1" applyAlignment="1">
      <alignment vertical="center" wrapText="1"/>
    </xf>
    <xf numFmtId="0" fontId="202" fillId="90" borderId="80" xfId="27" applyFont="1" applyFill="1" applyBorder="1" applyAlignment="1">
      <alignment vertical="center" wrapText="1"/>
    </xf>
    <xf numFmtId="0" fontId="166" fillId="163" borderId="80" xfId="27" applyFont="1" applyFill="1" applyBorder="1" applyAlignment="1">
      <alignment vertical="center" wrapText="1"/>
    </xf>
    <xf numFmtId="0" fontId="203" fillId="90" borderId="80" xfId="27" applyFont="1" applyFill="1" applyBorder="1" applyAlignment="1">
      <alignment vertical="center" wrapText="1"/>
    </xf>
    <xf numFmtId="0" fontId="166" fillId="144" borderId="80" xfId="27" applyFont="1" applyFill="1" applyBorder="1" applyAlignment="1">
      <alignment wrapText="1"/>
    </xf>
    <xf numFmtId="0" fontId="183" fillId="90" borderId="80" xfId="27" applyFont="1" applyFill="1" applyBorder="1" applyAlignment="1">
      <alignment wrapText="1"/>
    </xf>
    <xf numFmtId="0" fontId="166" fillId="132" borderId="80" xfId="27" applyFont="1" applyFill="1" applyBorder="1" applyAlignment="1">
      <alignment vertical="center" wrapText="1"/>
    </xf>
    <xf numFmtId="0" fontId="204" fillId="90" borderId="80" xfId="27" applyFont="1" applyFill="1" applyBorder="1" applyAlignment="1">
      <alignment vertical="center" wrapText="1"/>
    </xf>
    <xf numFmtId="0" fontId="166" fillId="150" borderId="80" xfId="27" applyFont="1" applyFill="1" applyBorder="1" applyAlignment="1">
      <alignment vertical="center" wrapText="1"/>
    </xf>
    <xf numFmtId="0" fontId="205" fillId="90" borderId="80" xfId="27" applyFont="1" applyFill="1" applyBorder="1" applyAlignment="1">
      <alignment vertical="center" wrapText="1"/>
    </xf>
    <xf numFmtId="0" fontId="166" fillId="128" borderId="80" xfId="27" applyFont="1" applyFill="1" applyBorder="1" applyAlignment="1">
      <alignment wrapText="1"/>
    </xf>
    <xf numFmtId="0" fontId="188" fillId="90" borderId="80" xfId="27" applyFont="1" applyFill="1" applyBorder="1" applyAlignment="1">
      <alignment wrapText="1"/>
    </xf>
    <xf numFmtId="0" fontId="180" fillId="168" borderId="84" xfId="11" applyFont="1" applyFill="1" applyBorder="1" applyAlignment="1" applyProtection="1">
      <alignment horizontal="center" vertical="center"/>
      <protection hidden="1"/>
    </xf>
    <xf numFmtId="0" fontId="206" fillId="16" borderId="4" xfId="11" applyFont="1" applyFill="1" applyBorder="1" applyAlignment="1" applyProtection="1">
      <alignment vertical="center"/>
      <protection hidden="1"/>
    </xf>
    <xf numFmtId="0" fontId="207" fillId="16" borderId="4" xfId="11" applyFont="1" applyFill="1" applyBorder="1" applyAlignment="1" applyProtection="1">
      <alignment vertical="center"/>
      <protection hidden="1"/>
    </xf>
    <xf numFmtId="0" fontId="77" fillId="0" borderId="4" xfId="11" applyFont="1" applyBorder="1"/>
    <xf numFmtId="0" fontId="207" fillId="16" borderId="54" xfId="11" applyFont="1" applyFill="1" applyBorder="1" applyAlignment="1" applyProtection="1">
      <alignment vertical="center"/>
      <protection hidden="1"/>
    </xf>
    <xf numFmtId="0" fontId="166" fillId="119" borderId="85" xfId="27" applyFont="1" applyFill="1" applyBorder="1" applyAlignment="1">
      <alignment vertical="center" wrapText="1"/>
    </xf>
    <xf numFmtId="0" fontId="208" fillId="90" borderId="85" xfId="27" applyFont="1" applyFill="1" applyBorder="1" applyAlignment="1">
      <alignment vertical="center" wrapText="1"/>
    </xf>
    <xf numFmtId="0" fontId="166" fillId="120" borderId="85" xfId="27" applyFont="1" applyFill="1" applyBorder="1" applyAlignment="1">
      <alignment vertical="center" wrapText="1"/>
    </xf>
    <xf numFmtId="0" fontId="170" fillId="90" borderId="85" xfId="27" applyFont="1" applyFill="1" applyBorder="1" applyAlignment="1">
      <alignment vertical="center" wrapText="1"/>
    </xf>
    <xf numFmtId="0" fontId="166" fillId="22" borderId="85" xfId="27" applyFont="1" applyFill="1" applyBorder="1" applyAlignment="1">
      <alignment vertical="center" wrapText="1"/>
    </xf>
    <xf numFmtId="0" fontId="209" fillId="90" borderId="85" xfId="27" applyFont="1" applyFill="1" applyBorder="1" applyAlignment="1">
      <alignment vertical="center" wrapText="1"/>
    </xf>
    <xf numFmtId="0" fontId="166" fillId="165" borderId="85" xfId="27" applyFont="1" applyFill="1" applyBorder="1" applyAlignment="1">
      <alignment vertical="center" wrapText="1"/>
    </xf>
    <xf numFmtId="0" fontId="210" fillId="90" borderId="85" xfId="27" applyFont="1" applyFill="1" applyBorder="1" applyAlignment="1">
      <alignment vertical="center" wrapText="1"/>
    </xf>
    <xf numFmtId="0" fontId="166" fillId="146" borderId="85" xfId="27" applyFont="1" applyFill="1" applyBorder="1" applyAlignment="1">
      <alignment wrapText="1"/>
    </xf>
    <xf numFmtId="0" fontId="192" fillId="90" borderId="85" xfId="27" applyFont="1" applyFill="1" applyBorder="1" applyAlignment="1">
      <alignment wrapText="1"/>
    </xf>
    <xf numFmtId="0" fontId="166" fillId="90" borderId="85" xfId="27" applyFont="1" applyFill="1" applyBorder="1" applyAlignment="1">
      <alignment wrapText="1"/>
    </xf>
    <xf numFmtId="0" fontId="166" fillId="90" borderId="85" xfId="27" applyFont="1" applyFill="1" applyBorder="1" applyAlignment="1">
      <alignment horizontal="right" wrapText="1"/>
    </xf>
    <xf numFmtId="0" fontId="164" fillId="169" borderId="71" xfId="33" applyFont="1" applyFill="1" applyBorder="1" applyAlignment="1">
      <alignment horizontal="center" vertical="center"/>
    </xf>
    <xf numFmtId="0" fontId="82" fillId="27" borderId="0" xfId="11" applyFont="1" applyFill="1" applyAlignment="1" applyProtection="1">
      <alignment horizontal="left" vertical="center"/>
      <protection hidden="1"/>
    </xf>
    <xf numFmtId="0" fontId="82" fillId="16" borderId="0" xfId="11" applyFont="1" applyFill="1" applyAlignment="1" applyProtection="1">
      <alignment horizontal="left" vertical="center"/>
      <protection hidden="1"/>
    </xf>
    <xf numFmtId="0" fontId="82" fillId="170" borderId="0" xfId="11" applyFont="1" applyFill="1" applyAlignment="1" applyProtection="1">
      <alignment horizontal="left" vertical="center"/>
      <protection hidden="1"/>
    </xf>
    <xf numFmtId="0" fontId="89" fillId="16" borderId="0" xfId="11" applyFont="1" applyFill="1" applyAlignment="1" applyProtection="1">
      <alignment horizontal="left" vertical="center"/>
      <protection hidden="1"/>
    </xf>
    <xf numFmtId="0" fontId="89" fillId="16" borderId="0" xfId="11" applyFont="1" applyFill="1"/>
    <xf numFmtId="0" fontId="89" fillId="16" borderId="16" xfId="11" applyFont="1" applyFill="1" applyBorder="1" applyAlignment="1" applyProtection="1">
      <alignment horizontal="left" vertical="center"/>
      <protection hidden="1"/>
    </xf>
    <xf numFmtId="0" fontId="166" fillId="120" borderId="88" xfId="27" applyFont="1" applyFill="1" applyBorder="1" applyAlignment="1">
      <alignment vertical="center" wrapText="1"/>
    </xf>
    <xf numFmtId="0" fontId="170" fillId="90" borderId="88" xfId="27" applyFont="1" applyFill="1" applyBorder="1" applyAlignment="1">
      <alignment vertical="center" wrapText="1"/>
    </xf>
    <xf numFmtId="0" fontId="166" fillId="116" borderId="88" xfId="27" applyFont="1" applyFill="1" applyBorder="1" applyAlignment="1">
      <alignment vertical="center" wrapText="1"/>
    </xf>
    <xf numFmtId="0" fontId="174" fillId="90" borderId="88" xfId="27" applyFont="1" applyFill="1" applyBorder="1" applyAlignment="1">
      <alignment vertical="center" wrapText="1"/>
    </xf>
    <xf numFmtId="0" fontId="166" fillId="151" borderId="88" xfId="27" applyFont="1" applyFill="1" applyBorder="1" applyAlignment="1">
      <alignment vertical="center" wrapText="1"/>
    </xf>
    <xf numFmtId="0" fontId="211" fillId="90" borderId="88" xfId="27" applyFont="1" applyFill="1" applyBorder="1" applyAlignment="1">
      <alignment vertical="center" wrapText="1"/>
    </xf>
    <xf numFmtId="0" fontId="166" fillId="166" borderId="88" xfId="27" applyFont="1" applyFill="1" applyBorder="1" applyAlignment="1">
      <alignment vertical="center" wrapText="1"/>
    </xf>
    <xf numFmtId="0" fontId="212" fillId="90" borderId="88" xfId="27" applyFont="1" applyFill="1" applyBorder="1" applyAlignment="1">
      <alignment vertical="center" wrapText="1"/>
    </xf>
    <xf numFmtId="0" fontId="166" fillId="147" borderId="88" xfId="27" applyFont="1" applyFill="1" applyBorder="1" applyAlignment="1">
      <alignment wrapText="1"/>
    </xf>
    <xf numFmtId="0" fontId="195" fillId="90" borderId="88" xfId="27" applyFont="1" applyFill="1" applyBorder="1" applyAlignment="1">
      <alignment wrapText="1"/>
    </xf>
    <xf numFmtId="0" fontId="166" fillId="90" borderId="88" xfId="27" applyFont="1" applyFill="1" applyBorder="1" applyAlignment="1">
      <alignment wrapText="1"/>
    </xf>
    <xf numFmtId="0" fontId="166" fillId="90" borderId="88" xfId="27" applyFont="1" applyFill="1" applyBorder="1" applyAlignment="1">
      <alignment horizontal="right" wrapText="1"/>
    </xf>
    <xf numFmtId="0" fontId="77" fillId="0" borderId="21" xfId="13" applyFont="1" applyBorder="1" applyAlignment="1">
      <alignment horizontal="center" vertical="center" wrapText="1"/>
    </xf>
    <xf numFmtId="0" fontId="200" fillId="24" borderId="0" xfId="29" applyFont="1" applyFill="1" applyAlignment="1">
      <alignment vertical="center" wrapText="1"/>
    </xf>
    <xf numFmtId="0" fontId="166" fillId="121" borderId="88" xfId="27" applyFont="1" applyFill="1" applyBorder="1" applyAlignment="1">
      <alignment vertical="center" wrapText="1"/>
    </xf>
    <xf numFmtId="0" fontId="213" fillId="90" borderId="88" xfId="27" applyFont="1" applyFill="1" applyBorder="1" applyAlignment="1">
      <alignment vertical="center" wrapText="1"/>
    </xf>
    <xf numFmtId="0" fontId="166" fillId="115" borderId="88" xfId="27" applyFont="1" applyFill="1" applyBorder="1" applyAlignment="1">
      <alignment vertical="center" wrapText="1"/>
    </xf>
    <xf numFmtId="0" fontId="179" fillId="90" borderId="88" xfId="27" applyFont="1" applyFill="1" applyBorder="1" applyAlignment="1">
      <alignment vertical="center" wrapText="1"/>
    </xf>
    <xf numFmtId="0" fontId="166" fillId="152" borderId="88" xfId="27" applyFont="1" applyFill="1" applyBorder="1" applyAlignment="1">
      <alignment vertical="center" wrapText="1"/>
    </xf>
    <xf numFmtId="0" fontId="214" fillId="90" borderId="88" xfId="27" applyFont="1" applyFill="1" applyBorder="1" applyAlignment="1">
      <alignment vertical="center" wrapText="1"/>
    </xf>
    <xf numFmtId="0" fontId="166" fillId="90" borderId="88" xfId="27" applyFont="1" applyFill="1" applyBorder="1" applyAlignment="1">
      <alignment vertical="center" wrapText="1"/>
    </xf>
    <xf numFmtId="0" fontId="166" fillId="148" borderId="88" xfId="27" applyFont="1" applyFill="1" applyBorder="1" applyAlignment="1">
      <alignment wrapText="1"/>
    </xf>
    <xf numFmtId="0" fontId="198" fillId="90" borderId="88" xfId="27" applyFont="1" applyFill="1" applyBorder="1" applyAlignment="1">
      <alignment wrapText="1"/>
    </xf>
    <xf numFmtId="0" fontId="89" fillId="0" borderId="91" xfId="13" applyFont="1" applyBorder="1" applyAlignment="1">
      <alignment horizontal="center" vertical="center" wrapText="1"/>
    </xf>
    <xf numFmtId="0" fontId="166" fillId="122" borderId="88" xfId="27" applyFont="1" applyFill="1" applyBorder="1" applyAlignment="1">
      <alignment vertical="center" wrapText="1"/>
    </xf>
    <xf numFmtId="0" fontId="190" fillId="90" borderId="88" xfId="27" applyFont="1" applyFill="1" applyBorder="1" applyAlignment="1">
      <alignment vertical="center" wrapText="1"/>
    </xf>
    <xf numFmtId="0" fontId="166" fillId="117" borderId="88" xfId="27" applyFont="1" applyFill="1" applyBorder="1" applyAlignment="1">
      <alignment vertical="center" wrapText="1"/>
    </xf>
    <xf numFmtId="0" fontId="185" fillId="90" borderId="88" xfId="27" applyFont="1" applyFill="1" applyBorder="1" applyAlignment="1">
      <alignment vertical="center" wrapText="1"/>
    </xf>
    <xf numFmtId="0" fontId="166" fillId="153" borderId="88" xfId="27" applyFont="1" applyFill="1" applyBorder="1" applyAlignment="1">
      <alignment vertical="center" wrapText="1"/>
    </xf>
    <xf numFmtId="0" fontId="215" fillId="90" borderId="88" xfId="27" applyFont="1" applyFill="1" applyBorder="1" applyAlignment="1">
      <alignment vertical="center" wrapText="1"/>
    </xf>
    <xf numFmtId="0" fontId="166" fillId="149" borderId="88" xfId="27" applyFont="1" applyFill="1" applyBorder="1" applyAlignment="1">
      <alignment wrapText="1"/>
    </xf>
    <xf numFmtId="0" fontId="202" fillId="90" borderId="88" xfId="27" applyFont="1" applyFill="1" applyBorder="1" applyAlignment="1">
      <alignment wrapText="1"/>
    </xf>
    <xf numFmtId="0" fontId="66" fillId="16" borderId="2" xfId="13" applyFont="1" applyFill="1" applyBorder="1" applyAlignment="1">
      <alignment horizontal="left" vertical="center"/>
    </xf>
    <xf numFmtId="0" fontId="14" fillId="16" borderId="0" xfId="11" applyFill="1"/>
    <xf numFmtId="0" fontId="14" fillId="16" borderId="16" xfId="11" applyFill="1" applyBorder="1"/>
    <xf numFmtId="0" fontId="166" fillId="123" borderId="88" xfId="27" applyFont="1" applyFill="1" applyBorder="1" applyAlignment="1">
      <alignment vertical="center" wrapText="1"/>
    </xf>
    <xf numFmtId="0" fontId="172" fillId="90" borderId="88" xfId="27" applyFont="1" applyFill="1" applyBorder="1" applyAlignment="1">
      <alignment vertical="center" wrapText="1"/>
    </xf>
    <xf numFmtId="0" fontId="166" fillId="154" borderId="88" xfId="27" applyFont="1" applyFill="1" applyBorder="1" applyAlignment="1">
      <alignment vertical="center" wrapText="1"/>
    </xf>
    <xf numFmtId="0" fontId="216" fillId="90" borderId="88" xfId="27" applyFont="1" applyFill="1" applyBorder="1" applyAlignment="1">
      <alignment vertical="center" wrapText="1"/>
    </xf>
    <xf numFmtId="0" fontId="153" fillId="90" borderId="94" xfId="27" applyFont="1" applyFill="1" applyBorder="1" applyAlignment="1">
      <alignment vertical="center"/>
    </xf>
    <xf numFmtId="0" fontId="166" fillId="150" borderId="88" xfId="27" applyFont="1" applyFill="1" applyBorder="1" applyAlignment="1">
      <alignment wrapText="1"/>
    </xf>
    <xf numFmtId="0" fontId="205" fillId="90" borderId="88" xfId="27" applyFont="1" applyFill="1" applyBorder="1" applyAlignment="1">
      <alignment wrapText="1"/>
    </xf>
    <xf numFmtId="0" fontId="77" fillId="0" borderId="0" xfId="34" applyFont="1" applyAlignment="1">
      <alignment vertical="center"/>
    </xf>
    <xf numFmtId="0" fontId="166" fillId="22" borderId="88" xfId="27" applyFont="1" applyFill="1" applyBorder="1" applyAlignment="1">
      <alignment wrapText="1"/>
    </xf>
    <xf numFmtId="0" fontId="209" fillId="90" borderId="88" xfId="27" applyFont="1" applyFill="1" applyBorder="1" applyAlignment="1">
      <alignment wrapText="1"/>
    </xf>
    <xf numFmtId="0" fontId="217" fillId="90" borderId="88" xfId="27" applyFont="1" applyFill="1" applyBorder="1" applyAlignment="1">
      <alignment vertical="center" wrapText="1"/>
    </xf>
    <xf numFmtId="0" fontId="218" fillId="90" borderId="88" xfId="27" applyFont="1" applyFill="1" applyBorder="1" applyAlignment="1">
      <alignment horizontal="center" vertical="center" wrapText="1"/>
    </xf>
    <xf numFmtId="0" fontId="219" fillId="90" borderId="88" xfId="27" applyFont="1" applyFill="1" applyBorder="1" applyAlignment="1">
      <alignment horizontal="center" vertical="center" wrapText="1"/>
    </xf>
    <xf numFmtId="0" fontId="110" fillId="90" borderId="88" xfId="27" applyFont="1" applyFill="1" applyBorder="1" applyAlignment="1">
      <alignment horizontal="center" vertical="center" wrapText="1"/>
    </xf>
    <xf numFmtId="0" fontId="220" fillId="90" borderId="88" xfId="27" applyFont="1" applyFill="1" applyBorder="1" applyAlignment="1">
      <alignment vertical="center" wrapText="1"/>
    </xf>
    <xf numFmtId="0" fontId="166" fillId="151" borderId="88" xfId="27" applyFont="1" applyFill="1" applyBorder="1" applyAlignment="1">
      <alignment wrapText="1"/>
    </xf>
    <xf numFmtId="0" fontId="211" fillId="90" borderId="88" xfId="27" applyFont="1" applyFill="1" applyBorder="1" applyAlignment="1">
      <alignment wrapText="1"/>
    </xf>
    <xf numFmtId="0" fontId="175" fillId="111" borderId="88" xfId="27" applyFont="1" applyFill="1" applyBorder="1" applyAlignment="1">
      <alignment vertical="center" wrapText="1"/>
    </xf>
    <xf numFmtId="0" fontId="166" fillId="90" borderId="88" xfId="27" applyFont="1" applyFill="1" applyBorder="1" applyAlignment="1">
      <alignment horizontal="right" vertical="center" wrapText="1"/>
    </xf>
    <xf numFmtId="0" fontId="166" fillId="152" borderId="88" xfId="27" applyFont="1" applyFill="1" applyBorder="1" applyAlignment="1">
      <alignment wrapText="1"/>
    </xf>
    <xf numFmtId="0" fontId="214" fillId="90" borderId="88" xfId="27" applyFont="1" applyFill="1" applyBorder="1" applyAlignment="1">
      <alignment wrapText="1"/>
    </xf>
    <xf numFmtId="0" fontId="66" fillId="0" borderId="0" xfId="11" applyFont="1" applyAlignment="1">
      <alignment vertical="center"/>
    </xf>
    <xf numFmtId="0" fontId="14" fillId="0" borderId="0" xfId="11"/>
    <xf numFmtId="0" fontId="14" fillId="0" borderId="16" xfId="11" applyBorder="1"/>
    <xf numFmtId="0" fontId="175" fillId="90" borderId="88" xfId="27" applyFont="1" applyFill="1" applyBorder="1" applyAlignment="1">
      <alignment vertical="center" wrapText="1"/>
    </xf>
    <xf numFmtId="0" fontId="166" fillId="153" borderId="88" xfId="27" applyFont="1" applyFill="1" applyBorder="1" applyAlignment="1">
      <alignment wrapText="1"/>
    </xf>
    <xf numFmtId="0" fontId="215" fillId="90" borderId="88" xfId="27" applyFont="1" applyFill="1" applyBorder="1" applyAlignment="1">
      <alignment wrapText="1"/>
    </xf>
    <xf numFmtId="0" fontId="166" fillId="112" borderId="88" xfId="27" applyFont="1" applyFill="1" applyBorder="1" applyAlignment="1">
      <alignment vertical="center" wrapText="1"/>
    </xf>
    <xf numFmtId="0" fontId="181" fillId="90" borderId="88" xfId="27" applyFont="1" applyFill="1" applyBorder="1" applyAlignment="1">
      <alignment vertical="center" wrapText="1"/>
    </xf>
    <xf numFmtId="0" fontId="166" fillId="154" borderId="88" xfId="27" applyFont="1" applyFill="1" applyBorder="1" applyAlignment="1">
      <alignment wrapText="1"/>
    </xf>
    <xf numFmtId="0" fontId="216" fillId="90" borderId="88" xfId="27" applyFont="1" applyFill="1" applyBorder="1" applyAlignment="1">
      <alignment wrapText="1"/>
    </xf>
    <xf numFmtId="0" fontId="166" fillId="113" borderId="88" xfId="27" applyFont="1" applyFill="1" applyBorder="1" applyAlignment="1">
      <alignment vertical="center" wrapText="1"/>
    </xf>
    <xf numFmtId="0" fontId="186" fillId="90" borderId="88" xfId="27" applyFont="1" applyFill="1" applyBorder="1" applyAlignment="1">
      <alignment vertical="center" wrapText="1"/>
    </xf>
    <xf numFmtId="0" fontId="166" fillId="155" borderId="88" xfId="27" applyFont="1" applyFill="1" applyBorder="1" applyAlignment="1">
      <alignment wrapText="1"/>
    </xf>
    <xf numFmtId="0" fontId="169" fillId="90" borderId="88" xfId="27" applyFont="1" applyFill="1" applyBorder="1" applyAlignment="1">
      <alignment wrapText="1"/>
    </xf>
    <xf numFmtId="0" fontId="166" fillId="114" borderId="88" xfId="27" applyFont="1" applyFill="1" applyBorder="1" applyAlignment="1">
      <alignment vertical="center" wrapText="1"/>
    </xf>
    <xf numFmtId="0" fontId="177" fillId="90" borderId="88" xfId="27" applyFont="1" applyFill="1" applyBorder="1" applyAlignment="1">
      <alignment vertical="center" wrapText="1"/>
    </xf>
    <xf numFmtId="0" fontId="166" fillId="156" borderId="88" xfId="27" applyFont="1" applyFill="1" applyBorder="1" applyAlignment="1">
      <alignment wrapText="1"/>
    </xf>
    <xf numFmtId="0" fontId="173" fillId="90" borderId="88" xfId="27" applyFont="1" applyFill="1" applyBorder="1" applyAlignment="1">
      <alignment wrapText="1"/>
    </xf>
    <xf numFmtId="0" fontId="166" fillId="157" borderId="88" xfId="27" applyFont="1" applyFill="1" applyBorder="1" applyAlignment="1">
      <alignment wrapText="1"/>
    </xf>
    <xf numFmtId="0" fontId="178" fillId="90" borderId="88" xfId="27" applyFont="1" applyFill="1" applyBorder="1" applyAlignment="1">
      <alignment wrapText="1"/>
    </xf>
    <xf numFmtId="0" fontId="166" fillId="158" borderId="88" xfId="27" applyFont="1" applyFill="1" applyBorder="1" applyAlignment="1">
      <alignment wrapText="1"/>
    </xf>
    <xf numFmtId="0" fontId="184" fillId="90" borderId="88" xfId="27" applyFont="1" applyFill="1" applyBorder="1" applyAlignment="1">
      <alignment wrapText="1"/>
    </xf>
    <xf numFmtId="0" fontId="166" fillId="159" borderId="88" xfId="27" applyFont="1" applyFill="1" applyBorder="1" applyAlignment="1">
      <alignment wrapText="1"/>
    </xf>
    <xf numFmtId="0" fontId="189" fillId="90" borderId="88" xfId="27" applyFont="1" applyFill="1" applyBorder="1" applyAlignment="1">
      <alignment wrapText="1"/>
    </xf>
    <xf numFmtId="0" fontId="180" fillId="168" borderId="96" xfId="11" applyFont="1" applyFill="1" applyBorder="1" applyAlignment="1" applyProtection="1">
      <alignment horizontal="center" vertical="center"/>
      <protection hidden="1"/>
    </xf>
    <xf numFmtId="0" fontId="166" fillId="162" borderId="88" xfId="27" applyFont="1" applyFill="1" applyBorder="1" applyAlignment="1">
      <alignment wrapText="1"/>
    </xf>
    <xf numFmtId="0" fontId="199" fillId="90" borderId="88" xfId="27" applyFont="1" applyFill="1" applyBorder="1" applyAlignment="1">
      <alignment wrapText="1"/>
    </xf>
    <xf numFmtId="0" fontId="166" fillId="163" borderId="88" xfId="27" applyFont="1" applyFill="1" applyBorder="1" applyAlignment="1">
      <alignment wrapText="1"/>
    </xf>
    <xf numFmtId="0" fontId="203" fillId="90" borderId="88" xfId="27" applyFont="1" applyFill="1" applyBorder="1" applyAlignment="1">
      <alignment wrapText="1"/>
    </xf>
    <xf numFmtId="0" fontId="166" fillId="122" borderId="88" xfId="27" applyFont="1" applyFill="1" applyBorder="1" applyAlignment="1">
      <alignment wrapText="1"/>
    </xf>
    <xf numFmtId="0" fontId="190" fillId="90" borderId="88" xfId="27" applyFont="1" applyFill="1" applyBorder="1" applyAlignment="1">
      <alignment wrapText="1"/>
    </xf>
    <xf numFmtId="0" fontId="166" fillId="126" borderId="88" xfId="27" applyFont="1" applyFill="1" applyBorder="1" applyAlignment="1">
      <alignment wrapText="1"/>
    </xf>
    <xf numFmtId="0" fontId="182" fillId="90" borderId="88" xfId="27" applyFont="1" applyFill="1" applyBorder="1" applyAlignment="1">
      <alignment wrapText="1"/>
    </xf>
    <xf numFmtId="0" fontId="166" fillId="123" borderId="88" xfId="27" applyFont="1" applyFill="1" applyBorder="1" applyAlignment="1">
      <alignment wrapText="1"/>
    </xf>
    <xf numFmtId="0" fontId="172" fillId="90" borderId="88" xfId="27" applyFont="1" applyFill="1" applyBorder="1" applyAlignment="1">
      <alignment wrapText="1"/>
    </xf>
    <xf numFmtId="0" fontId="166" fillId="165" borderId="88" xfId="27" applyFont="1" applyFill="1" applyBorder="1" applyAlignment="1">
      <alignment wrapText="1"/>
    </xf>
    <xf numFmtId="0" fontId="210" fillId="90" borderId="88" xfId="27" applyFont="1" applyFill="1" applyBorder="1" applyAlignment="1">
      <alignment wrapText="1"/>
    </xf>
    <xf numFmtId="0" fontId="166" fillId="124" borderId="88" xfId="27" applyFont="1" applyFill="1" applyBorder="1" applyAlignment="1">
      <alignment wrapText="1"/>
    </xf>
    <xf numFmtId="0" fontId="167" fillId="90" borderId="88" xfId="27" applyFont="1" applyFill="1" applyBorder="1" applyAlignment="1">
      <alignment wrapText="1"/>
    </xf>
    <xf numFmtId="0" fontId="166" fillId="166" borderId="88" xfId="27" applyFont="1" applyFill="1" applyBorder="1" applyAlignment="1">
      <alignment wrapText="1"/>
    </xf>
    <xf numFmtId="0" fontId="212" fillId="90" borderId="88" xfId="27" applyFont="1" applyFill="1" applyBorder="1" applyAlignment="1">
      <alignment wrapText="1"/>
    </xf>
    <xf numFmtId="0" fontId="166" fillId="87" borderId="88" xfId="27" applyFont="1" applyFill="1" applyBorder="1" applyAlignment="1">
      <alignment wrapText="1"/>
    </xf>
    <xf numFmtId="0" fontId="171" fillId="90" borderId="88" xfId="27" applyFont="1" applyFill="1" applyBorder="1" applyAlignment="1">
      <alignment wrapText="1"/>
    </xf>
    <xf numFmtId="0" fontId="166" fillId="125" borderId="88" xfId="27" applyFont="1" applyFill="1" applyBorder="1" applyAlignment="1">
      <alignment wrapText="1"/>
    </xf>
    <xf numFmtId="0" fontId="176" fillId="90" borderId="88" xfId="27" applyFont="1" applyFill="1" applyBorder="1" applyAlignment="1">
      <alignment wrapText="1"/>
    </xf>
    <xf numFmtId="0" fontId="166" fillId="128" borderId="88" xfId="27" applyFont="1" applyFill="1" applyBorder="1" applyAlignment="1">
      <alignment wrapText="1"/>
    </xf>
    <xf numFmtId="0" fontId="188" fillId="90" borderId="88" xfId="27" applyFont="1" applyFill="1" applyBorder="1" applyAlignment="1">
      <alignment wrapText="1"/>
    </xf>
    <xf numFmtId="0" fontId="166" fillId="129" borderId="88" xfId="27" applyFont="1" applyFill="1" applyBorder="1" applyAlignment="1">
      <alignment wrapText="1"/>
    </xf>
    <xf numFmtId="0" fontId="194" fillId="90" borderId="88" xfId="27" applyFont="1" applyFill="1" applyBorder="1" applyAlignment="1">
      <alignment wrapText="1"/>
    </xf>
    <xf numFmtId="0" fontId="166" fillId="130" borderId="88" xfId="27" applyFont="1" applyFill="1" applyBorder="1" applyAlignment="1">
      <alignment wrapText="1"/>
    </xf>
    <xf numFmtId="0" fontId="197" fillId="90" borderId="88" xfId="27" applyFont="1" applyFill="1" applyBorder="1" applyAlignment="1">
      <alignment wrapText="1"/>
    </xf>
    <xf numFmtId="0" fontId="221" fillId="0" borderId="0" xfId="27" applyFont="1"/>
    <xf numFmtId="0" fontId="166" fillId="131" borderId="88" xfId="27" applyFont="1" applyFill="1" applyBorder="1" applyAlignment="1">
      <alignment wrapText="1"/>
    </xf>
    <xf numFmtId="0" fontId="201" fillId="90" borderId="88" xfId="27" applyFont="1" applyFill="1" applyBorder="1" applyAlignment="1">
      <alignment wrapText="1"/>
    </xf>
    <xf numFmtId="0" fontId="166" fillId="132" borderId="88" xfId="27" applyFont="1" applyFill="1" applyBorder="1" applyAlignment="1">
      <alignment wrapText="1"/>
    </xf>
    <xf numFmtId="0" fontId="204" fillId="90" borderId="88" xfId="27" applyFont="1" applyFill="1" applyBorder="1" applyAlignment="1">
      <alignment wrapText="1"/>
    </xf>
    <xf numFmtId="0" fontId="222" fillId="24" borderId="14" xfId="32" applyFont="1" applyFill="1" applyBorder="1" applyAlignment="1">
      <alignment horizontal="center" vertical="center"/>
    </xf>
    <xf numFmtId="0" fontId="42" fillId="171" borderId="0" xfId="13" applyFont="1" applyFill="1" applyAlignment="1">
      <alignment horizontal="left" vertical="center"/>
    </xf>
    <xf numFmtId="0" fontId="43" fillId="171" borderId="0" xfId="13" applyFont="1" applyFill="1" applyAlignment="1">
      <alignment vertical="center"/>
    </xf>
    <xf numFmtId="0" fontId="43" fillId="171" borderId="16" xfId="32" applyFont="1" applyFill="1" applyBorder="1" applyAlignment="1">
      <alignment horizontal="center" vertical="center"/>
    </xf>
    <xf numFmtId="172" fontId="145" fillId="16" borderId="4" xfId="15" applyNumberFormat="1" applyFont="1" applyFill="1" applyBorder="1" applyAlignment="1">
      <alignment horizontal="left" vertical="center"/>
    </xf>
    <xf numFmtId="172" fontId="145" fillId="16" borderId="4" xfId="15" applyNumberFormat="1" applyFont="1" applyFill="1" applyBorder="1" applyAlignment="1">
      <alignment vertical="center"/>
    </xf>
    <xf numFmtId="0" fontId="3" fillId="16" borderId="4" xfId="35" applyFill="1" applyBorder="1"/>
    <xf numFmtId="0" fontId="77" fillId="16" borderId="4" xfId="11" applyFont="1" applyFill="1" applyBorder="1"/>
    <xf numFmtId="0" fontId="3" fillId="16" borderId="54" xfId="35" applyFill="1" applyBorder="1"/>
    <xf numFmtId="0" fontId="94" fillId="16" borderId="0" xfId="10" applyFont="1" applyFill="1" applyAlignment="1">
      <alignment horizontal="left" vertical="center"/>
    </xf>
    <xf numFmtId="0" fontId="3" fillId="16" borderId="0" xfId="35" applyFill="1"/>
    <xf numFmtId="0" fontId="3" fillId="16" borderId="16" xfId="35" applyFill="1" applyBorder="1"/>
    <xf numFmtId="0" fontId="84" fillId="16" borderId="0" xfId="11" applyFont="1" applyFill="1" applyAlignment="1">
      <alignment horizontal="left" vertical="center"/>
    </xf>
    <xf numFmtId="0" fontId="75" fillId="142" borderId="66" xfId="32" applyFont="1" applyFill="1" applyBorder="1" applyAlignment="1">
      <alignment horizontal="center" vertical="center"/>
    </xf>
    <xf numFmtId="0" fontId="44" fillId="26" borderId="67" xfId="1" applyFont="1" applyFill="1" applyBorder="1" applyAlignment="1">
      <alignment horizontal="center" vertical="center"/>
    </xf>
    <xf numFmtId="0" fontId="44" fillId="26" borderId="68" xfId="1" applyFont="1" applyFill="1" applyBorder="1" applyAlignment="1">
      <alignment horizontal="center" vertical="center"/>
    </xf>
    <xf numFmtId="0" fontId="223" fillId="24" borderId="0" xfId="11" applyFont="1" applyFill="1" applyAlignment="1">
      <alignment horizontal="center" vertical="center"/>
    </xf>
    <xf numFmtId="0" fontId="43" fillId="0" borderId="0" xfId="11" applyFont="1" applyAlignment="1">
      <alignment vertical="center"/>
    </xf>
    <xf numFmtId="0" fontId="115" fillId="33" borderId="0" xfId="11" applyFont="1" applyFill="1" applyAlignment="1">
      <alignment horizontal="center" vertical="center"/>
    </xf>
    <xf numFmtId="0" fontId="132" fillId="88" borderId="0" xfId="11" applyFont="1" applyFill="1" applyAlignment="1">
      <alignment horizontal="center" vertical="center"/>
    </xf>
    <xf numFmtId="0" fontId="77" fillId="24" borderId="0" xfId="1" applyFont="1" applyFill="1" applyAlignment="1">
      <alignment horizontal="center" vertical="center"/>
    </xf>
    <xf numFmtId="0" fontId="115" fillId="24" borderId="0" xfId="1" applyFont="1" applyFill="1" applyAlignment="1">
      <alignment horizontal="center" vertical="center"/>
    </xf>
    <xf numFmtId="0" fontId="38" fillId="16" borderId="9" xfId="1" applyFont="1" applyFill="1" applyBorder="1"/>
    <xf numFmtId="0" fontId="77" fillId="16" borderId="9" xfId="1" applyFont="1" applyFill="1" applyBorder="1"/>
    <xf numFmtId="0" fontId="38" fillId="16" borderId="0" xfId="1" applyFont="1" applyFill="1"/>
    <xf numFmtId="0" fontId="77" fillId="16" borderId="0" xfId="1" applyFont="1" applyFill="1"/>
    <xf numFmtId="0" fontId="37" fillId="16" borderId="0" xfId="11" applyFont="1" applyFill="1" applyAlignment="1" applyProtection="1">
      <alignment horizontal="left" vertical="center"/>
      <protection hidden="1"/>
    </xf>
    <xf numFmtId="0" fontId="37" fillId="16" borderId="0" xfId="11" applyFont="1" applyFill="1" applyAlignment="1" applyProtection="1">
      <alignment horizontal="center" vertical="center"/>
      <protection hidden="1"/>
    </xf>
    <xf numFmtId="0" fontId="67" fillId="16" borderId="0" xfId="11" applyFont="1" applyFill="1" applyAlignment="1" applyProtection="1">
      <alignment horizontal="right" vertical="center"/>
      <protection hidden="1"/>
    </xf>
    <xf numFmtId="182" fontId="67" fillId="16" borderId="0" xfId="11" applyNumberFormat="1" applyFont="1" applyFill="1" applyAlignment="1" applyProtection="1">
      <alignment horizontal="left" vertical="center"/>
      <protection hidden="1"/>
    </xf>
    <xf numFmtId="0" fontId="37" fillId="16" borderId="0" xfId="11" applyFont="1" applyFill="1" applyAlignment="1">
      <alignment horizontal="left" vertical="center"/>
    </xf>
    <xf numFmtId="0" fontId="67" fillId="16" borderId="67" xfId="11" applyFont="1" applyFill="1" applyBorder="1" applyAlignment="1" applyProtection="1">
      <alignment horizontal="left" vertical="center"/>
      <protection hidden="1"/>
    </xf>
    <xf numFmtId="0" fontId="42" fillId="16" borderId="67" xfId="11" applyFont="1" applyFill="1" applyBorder="1" applyAlignment="1" applyProtection="1">
      <alignment vertical="center"/>
      <protection hidden="1"/>
    </xf>
    <xf numFmtId="0" fontId="77" fillId="16" borderId="67" xfId="1" applyFont="1" applyFill="1" applyBorder="1"/>
    <xf numFmtId="0" fontId="77" fillId="16" borderId="67" xfId="1" applyFont="1" applyFill="1" applyBorder="1" applyAlignment="1">
      <alignment horizontal="right"/>
    </xf>
    <xf numFmtId="0" fontId="42" fillId="65" borderId="69" xfId="11" applyFont="1" applyFill="1" applyBorder="1" applyAlignment="1" applyProtection="1">
      <alignment horizontal="center" textRotation="90"/>
      <protection locked="0"/>
    </xf>
    <xf numFmtId="0" fontId="224" fillId="33" borderId="0" xfId="1" applyFont="1" applyFill="1" applyAlignment="1">
      <alignment horizontal="center" vertical="center"/>
    </xf>
    <xf numFmtId="0" fontId="42" fillId="65" borderId="71" xfId="11" applyFont="1" applyFill="1" applyBorder="1" applyAlignment="1" applyProtection="1">
      <alignment horizontal="center" textRotation="90"/>
      <protection locked="0"/>
    </xf>
    <xf numFmtId="0" fontId="32" fillId="98" borderId="71" xfId="11" applyFont="1" applyFill="1" applyBorder="1" applyAlignment="1">
      <alignment horizontal="center" vertical="center"/>
    </xf>
    <xf numFmtId="0" fontId="79" fillId="16" borderId="0" xfId="11" applyFont="1" applyFill="1" applyAlignment="1" applyProtection="1">
      <alignment horizontal="left" vertical="center"/>
      <protection locked="0"/>
    </xf>
    <xf numFmtId="0" fontId="91" fillId="16" borderId="7" xfId="32" applyFont="1" applyFill="1" applyBorder="1" applyAlignment="1">
      <alignment horizontal="right" vertical="center"/>
    </xf>
    <xf numFmtId="0" fontId="225" fillId="33" borderId="0" xfId="11" applyFont="1" applyFill="1" applyAlignment="1" applyProtection="1">
      <alignment horizontal="center" vertical="center"/>
      <protection hidden="1"/>
    </xf>
    <xf numFmtId="0" fontId="88" fillId="16" borderId="0" xfId="11" applyFont="1" applyFill="1" applyAlignment="1" applyProtection="1">
      <alignment vertical="center"/>
      <protection hidden="1"/>
    </xf>
    <xf numFmtId="0" fontId="88" fillId="16" borderId="16" xfId="11" applyFont="1" applyFill="1" applyBorder="1" applyAlignment="1" applyProtection="1">
      <alignment vertical="center"/>
      <protection hidden="1"/>
    </xf>
    <xf numFmtId="0" fontId="226" fillId="172" borderId="13" xfId="11" applyFont="1" applyFill="1" applyBorder="1" applyAlignment="1" applyProtection="1">
      <alignment horizontal="center" vertical="center"/>
      <protection hidden="1"/>
    </xf>
    <xf numFmtId="185" fontId="77" fillId="16" borderId="0" xfId="11" applyNumberFormat="1" applyFont="1" applyFill="1" applyAlignment="1" applyProtection="1">
      <alignment horizontal="left" vertical="center"/>
      <protection hidden="1"/>
    </xf>
    <xf numFmtId="0" fontId="14" fillId="16" borderId="0" xfId="1" applyFill="1"/>
    <xf numFmtId="1" fontId="45" fillId="16" borderId="16" xfId="11" applyNumberFormat="1" applyFont="1" applyFill="1" applyBorder="1" applyAlignment="1">
      <alignment horizontal="center" vertical="center"/>
    </xf>
    <xf numFmtId="0" fontId="227" fillId="33" borderId="0" xfId="11" applyFont="1" applyFill="1" applyAlignment="1" applyProtection="1">
      <alignment horizontal="center" vertical="center"/>
      <protection hidden="1"/>
    </xf>
    <xf numFmtId="0" fontId="228" fillId="16" borderId="0" xfId="37" applyFont="1" applyFill="1" applyAlignment="1">
      <alignment horizontal="left" vertical="center"/>
    </xf>
    <xf numFmtId="0" fontId="229" fillId="16" borderId="0" xfId="37" applyFont="1" applyFill="1" applyAlignment="1">
      <alignment horizontal="left" vertical="center"/>
    </xf>
    <xf numFmtId="0" fontId="79" fillId="16" borderId="16" xfId="11" applyFont="1" applyFill="1" applyBorder="1" applyAlignment="1" applyProtection="1">
      <alignment horizontal="left" vertical="center"/>
      <protection locked="0"/>
    </xf>
    <xf numFmtId="186" fontId="113" fillId="16" borderId="0" xfId="11" applyNumberFormat="1" applyFont="1" applyFill="1" applyAlignment="1">
      <alignment horizontal="right" vertical="center"/>
    </xf>
    <xf numFmtId="186" fontId="84" fillId="16" borderId="0" xfId="11" applyNumberFormat="1" applyFont="1" applyFill="1" applyAlignment="1">
      <alignment horizontal="left" vertical="center"/>
    </xf>
    <xf numFmtId="0" fontId="85" fillId="16" borderId="0" xfId="11" applyFont="1" applyFill="1" applyAlignment="1">
      <alignment horizontal="left" vertical="center"/>
    </xf>
    <xf numFmtId="177" fontId="30" fillId="16" borderId="0" xfId="11" applyNumberFormat="1" applyFont="1" applyFill="1" applyAlignment="1" applyProtection="1">
      <alignment horizontal="center" vertical="center" wrapText="1"/>
      <protection hidden="1"/>
    </xf>
    <xf numFmtId="0" fontId="42" fillId="16" borderId="16" xfId="11" applyFont="1" applyFill="1" applyBorder="1" applyAlignment="1">
      <alignment vertical="center"/>
    </xf>
    <xf numFmtId="0" fontId="113" fillId="62" borderId="0" xfId="11" applyFont="1" applyFill="1" applyAlignment="1">
      <alignment horizontal="center" vertical="center"/>
    </xf>
    <xf numFmtId="1" fontId="113" fillId="62" borderId="0" xfId="11" applyNumberFormat="1" applyFont="1" applyFill="1" applyAlignment="1" applyProtection="1">
      <alignment vertical="center"/>
      <protection hidden="1"/>
    </xf>
    <xf numFmtId="1" fontId="113" fillId="16" borderId="0" xfId="11" applyNumberFormat="1" applyFont="1" applyFill="1" applyAlignment="1" applyProtection="1">
      <alignment vertical="center" wrapText="1"/>
      <protection hidden="1"/>
    </xf>
    <xf numFmtId="0" fontId="15" fillId="174" borderId="0" xfId="11" applyFont="1" applyFill="1" applyAlignment="1" applyProtection="1">
      <alignment horizontal="center" vertical="center"/>
      <protection locked="0"/>
    </xf>
    <xf numFmtId="1" fontId="42" fillId="16" borderId="0" xfId="11" applyNumberFormat="1" applyFont="1" applyFill="1" applyAlignment="1">
      <alignment vertical="center"/>
    </xf>
    <xf numFmtId="0" fontId="32" fillId="98" borderId="17" xfId="11" applyFont="1" applyFill="1" applyBorder="1" applyAlignment="1">
      <alignment horizontal="center" vertical="center"/>
    </xf>
    <xf numFmtId="0" fontId="106" fillId="0" borderId="0" xfId="39" applyFont="1" applyAlignment="1">
      <alignment vertical="center"/>
    </xf>
    <xf numFmtId="0" fontId="229" fillId="16" borderId="0" xfId="38" applyFont="1" applyFill="1" applyAlignment="1">
      <alignment horizontal="left" vertical="center"/>
    </xf>
    <xf numFmtId="1" fontId="44" fillId="16" borderId="16" xfId="11" applyNumberFormat="1" applyFont="1" applyFill="1" applyBorder="1" applyAlignment="1">
      <alignment horizontal="left" vertical="center" wrapText="1"/>
    </xf>
    <xf numFmtId="0" fontId="43" fillId="27" borderId="0" xfId="11" applyFont="1" applyFill="1" applyAlignment="1">
      <alignment horizontal="left" vertical="center"/>
    </xf>
    <xf numFmtId="0" fontId="66" fillId="27" borderId="0" xfId="1" applyFont="1" applyFill="1" applyAlignment="1">
      <alignment horizontal="right" vertical="center"/>
    </xf>
    <xf numFmtId="0" fontId="230" fillId="27" borderId="0" xfId="11" applyFont="1" applyFill="1" applyAlignment="1">
      <alignment horizontal="left" vertical="center"/>
    </xf>
    <xf numFmtId="0" fontId="42" fillId="27" borderId="0" xfId="11" applyFont="1" applyFill="1" applyAlignment="1">
      <alignment vertical="center"/>
    </xf>
    <xf numFmtId="0" fontId="66" fillId="27" borderId="0" xfId="11" applyFont="1" applyFill="1" applyAlignment="1">
      <alignment horizontal="left" vertical="center"/>
    </xf>
    <xf numFmtId="0" fontId="100" fillId="27" borderId="0" xfId="11" applyFont="1" applyFill="1" applyAlignment="1">
      <alignment vertical="center"/>
    </xf>
    <xf numFmtId="0" fontId="100" fillId="27" borderId="16" xfId="11" applyFont="1" applyFill="1" applyBorder="1" applyAlignment="1">
      <alignment vertical="center"/>
    </xf>
    <xf numFmtId="0" fontId="90" fillId="0" borderId="11" xfId="39" applyFont="1" applyBorder="1" applyAlignment="1">
      <alignment horizontal="center" vertical="center"/>
    </xf>
    <xf numFmtId="0" fontId="229" fillId="16" borderId="21" xfId="38" applyFont="1" applyFill="1" applyBorder="1" applyAlignment="1">
      <alignment horizontal="left" vertical="center"/>
    </xf>
    <xf numFmtId="0" fontId="43" fillId="16" borderId="0" xfId="11" applyFont="1" applyFill="1" applyAlignment="1">
      <alignment horizontal="left" vertical="center"/>
    </xf>
    <xf numFmtId="0" fontId="43" fillId="16" borderId="0" xfId="11" applyFont="1" applyFill="1" applyAlignment="1">
      <alignment horizontal="right" vertical="center"/>
    </xf>
    <xf numFmtId="0" fontId="105" fillId="27" borderId="0" xfId="11" applyFont="1" applyFill="1" applyAlignment="1">
      <alignment horizontal="center" vertical="center"/>
    </xf>
    <xf numFmtId="0" fontId="106" fillId="16" borderId="0" xfId="11" applyFont="1" applyFill="1" applyAlignment="1">
      <alignment vertical="center"/>
    </xf>
    <xf numFmtId="0" fontId="42" fillId="33" borderId="0" xfId="11" applyFont="1" applyFill="1" applyAlignment="1">
      <alignment horizontal="center" vertical="center"/>
    </xf>
    <xf numFmtId="0" fontId="100" fillId="16" borderId="0" xfId="11" applyFont="1" applyFill="1" applyAlignment="1">
      <alignment horizontal="center" vertical="center"/>
    </xf>
    <xf numFmtId="0" fontId="100" fillId="16" borderId="16" xfId="11" applyFont="1" applyFill="1" applyBorder="1" applyAlignment="1">
      <alignment horizontal="center" vertical="center"/>
    </xf>
    <xf numFmtId="0" fontId="231" fillId="16" borderId="0" xfId="11" applyFont="1" applyFill="1" applyAlignment="1" applyProtection="1">
      <alignment horizontal="left" vertical="center"/>
      <protection locked="0"/>
    </xf>
    <xf numFmtId="0" fontId="79" fillId="16" borderId="16" xfId="11" applyFont="1" applyFill="1" applyBorder="1" applyAlignment="1" applyProtection="1">
      <alignment horizontal="right" vertical="center"/>
      <protection locked="0"/>
    </xf>
    <xf numFmtId="0" fontId="45" fillId="16" borderId="0" xfId="11" applyFont="1" applyFill="1" applyAlignment="1">
      <alignment horizontal="left" vertical="center"/>
    </xf>
    <xf numFmtId="0" fontId="106" fillId="16" borderId="0" xfId="11" applyFont="1" applyFill="1" applyAlignment="1">
      <alignment horizontal="right" vertical="center"/>
    </xf>
    <xf numFmtId="0" fontId="42" fillId="16" borderId="0" xfId="11" applyFont="1" applyFill="1" applyAlignment="1">
      <alignment horizontal="center" vertical="center"/>
    </xf>
    <xf numFmtId="0" fontId="222" fillId="24" borderId="0" xfId="32" applyFont="1" applyFill="1" applyAlignment="1">
      <alignment horizontal="center" vertical="center"/>
    </xf>
    <xf numFmtId="0" fontId="133" fillId="172" borderId="13" xfId="11" applyFont="1" applyFill="1" applyBorder="1" applyAlignment="1" applyProtection="1">
      <alignment horizontal="center" vertical="center"/>
      <protection hidden="1"/>
    </xf>
    <xf numFmtId="0" fontId="43" fillId="27" borderId="14" xfId="11" applyFont="1" applyFill="1" applyBorder="1" applyAlignment="1">
      <alignment horizontal="left" vertical="center"/>
    </xf>
    <xf numFmtId="0" fontId="66" fillId="27" borderId="14" xfId="1" applyFont="1" applyFill="1" applyBorder="1" applyAlignment="1">
      <alignment horizontal="right" vertical="center"/>
    </xf>
    <xf numFmtId="0" fontId="66" fillId="27" borderId="14" xfId="1" applyFont="1" applyFill="1" applyBorder="1" applyAlignment="1">
      <alignment horizontal="center" vertical="center"/>
    </xf>
    <xf numFmtId="0" fontId="42" fillId="27" borderId="14" xfId="11" applyFont="1" applyFill="1" applyBorder="1" applyAlignment="1">
      <alignment horizontal="center" vertical="center"/>
    </xf>
    <xf numFmtId="176" fontId="42" fillId="27" borderId="14" xfId="11" applyNumberFormat="1" applyFont="1" applyFill="1" applyBorder="1" applyAlignment="1">
      <alignment horizontal="center" vertical="center"/>
    </xf>
    <xf numFmtId="0" fontId="43" fillId="27" borderId="95" xfId="11" applyFont="1" applyFill="1" applyBorder="1" applyAlignment="1">
      <alignment horizontal="center" vertical="center"/>
    </xf>
    <xf numFmtId="0" fontId="227" fillId="33" borderId="14" xfId="11" applyFont="1" applyFill="1" applyBorder="1" applyAlignment="1" applyProtection="1">
      <alignment horizontal="center" vertical="center"/>
      <protection hidden="1"/>
    </xf>
    <xf numFmtId="0" fontId="82" fillId="16" borderId="14" xfId="11" applyFont="1" applyFill="1" applyBorder="1" applyAlignment="1" applyProtection="1">
      <alignment horizontal="left" vertical="center"/>
      <protection hidden="1"/>
    </xf>
    <xf numFmtId="0" fontId="89" fillId="16" borderId="14" xfId="11" applyFont="1" applyFill="1" applyBorder="1" applyAlignment="1" applyProtection="1">
      <alignment horizontal="left" vertical="center"/>
      <protection hidden="1"/>
    </xf>
    <xf numFmtId="0" fontId="132" fillId="172" borderId="25" xfId="11" applyFont="1" applyFill="1" applyBorder="1" applyAlignment="1" applyProtection="1">
      <alignment horizontal="center" vertical="center"/>
      <protection hidden="1"/>
    </xf>
    <xf numFmtId="0" fontId="82" fillId="33" borderId="14" xfId="11" applyFont="1" applyFill="1" applyBorder="1" applyAlignment="1" applyProtection="1">
      <alignment horizontal="left" vertical="center"/>
      <protection hidden="1"/>
    </xf>
    <xf numFmtId="0" fontId="89" fillId="33" borderId="14" xfId="11" applyFont="1" applyFill="1" applyBorder="1" applyAlignment="1" applyProtection="1">
      <alignment horizontal="left" vertical="center"/>
      <protection hidden="1"/>
    </xf>
    <xf numFmtId="0" fontId="89" fillId="33" borderId="95" xfId="11" applyFont="1" applyFill="1" applyBorder="1" applyAlignment="1" applyProtection="1">
      <alignment horizontal="left" vertical="center"/>
      <protection hidden="1"/>
    </xf>
    <xf numFmtId="0" fontId="106" fillId="16" borderId="0" xfId="11" applyFont="1" applyFill="1" applyAlignment="1">
      <alignment horizontal="center" vertical="center"/>
    </xf>
    <xf numFmtId="176" fontId="63" fillId="16" borderId="0" xfId="11" applyNumberFormat="1" applyFont="1" applyFill="1" applyAlignment="1">
      <alignment horizontal="center" vertical="center"/>
    </xf>
    <xf numFmtId="175" fontId="63" fillId="16" borderId="0" xfId="11" applyNumberFormat="1" applyFont="1" applyFill="1" applyAlignment="1">
      <alignment horizontal="center" vertical="center"/>
    </xf>
    <xf numFmtId="0" fontId="77" fillId="16" borderId="14" xfId="1" applyFont="1" applyFill="1" applyBorder="1"/>
    <xf numFmtId="0" fontId="43" fillId="16" borderId="14" xfId="11" applyFont="1" applyFill="1" applyBorder="1" applyAlignment="1">
      <alignment horizontal="right" vertical="center"/>
    </xf>
    <xf numFmtId="176" fontId="63" fillId="16" borderId="14" xfId="11" applyNumberFormat="1" applyFont="1" applyFill="1" applyBorder="1" applyAlignment="1">
      <alignment horizontal="center" vertical="center"/>
    </xf>
    <xf numFmtId="175" fontId="63" fillId="16" borderId="14" xfId="11" applyNumberFormat="1" applyFont="1" applyFill="1" applyBorder="1" applyAlignment="1">
      <alignment horizontal="center" vertical="center"/>
    </xf>
    <xf numFmtId="0" fontId="100" fillId="16" borderId="95" xfId="11" applyFont="1" applyFill="1" applyBorder="1" applyAlignment="1">
      <alignment horizontal="center" vertical="center"/>
    </xf>
    <xf numFmtId="175" fontId="63" fillId="16" borderId="0" xfId="11" quotePrefix="1" applyNumberFormat="1" applyFont="1" applyFill="1" applyAlignment="1">
      <alignment horizontal="center" vertical="center"/>
    </xf>
    <xf numFmtId="0" fontId="43" fillId="16" borderId="13" xfId="11" applyFont="1" applyFill="1" applyBorder="1" applyAlignment="1">
      <alignment horizontal="right" vertical="center"/>
    </xf>
    <xf numFmtId="0" fontId="106" fillId="16" borderId="13" xfId="11" applyFont="1" applyFill="1" applyBorder="1" applyAlignment="1">
      <alignment horizontal="center" vertical="center"/>
    </xf>
    <xf numFmtId="176" fontId="63" fillId="16" borderId="13" xfId="11" applyNumberFormat="1" applyFont="1" applyFill="1" applyBorder="1" applyAlignment="1">
      <alignment horizontal="center" vertical="center"/>
    </xf>
    <xf numFmtId="175" fontId="63" fillId="16" borderId="13" xfId="11" applyNumberFormat="1" applyFont="1" applyFill="1" applyBorder="1" applyAlignment="1">
      <alignment horizontal="center" vertical="center"/>
    </xf>
    <xf numFmtId="0" fontId="177" fillId="16" borderId="12" xfId="11" applyFont="1" applyFill="1" applyBorder="1" applyAlignment="1">
      <alignment horizontal="right" vertical="center"/>
    </xf>
    <xf numFmtId="0" fontId="222" fillId="24" borderId="98" xfId="32" applyFont="1" applyFill="1" applyBorder="1" applyAlignment="1">
      <alignment horizontal="center" vertical="center"/>
    </xf>
    <xf numFmtId="0" fontId="42" fillId="171" borderId="67" xfId="13" applyFont="1" applyFill="1" applyBorder="1" applyAlignment="1">
      <alignment horizontal="left" vertical="center"/>
    </xf>
    <xf numFmtId="0" fontId="38" fillId="171" borderId="67" xfId="13" applyFont="1" applyFill="1" applyBorder="1" applyAlignment="1">
      <alignment vertical="center"/>
    </xf>
    <xf numFmtId="0" fontId="43" fillId="171" borderId="68" xfId="32" applyFont="1" applyFill="1" applyBorder="1" applyAlignment="1">
      <alignment horizontal="center" vertical="center"/>
    </xf>
    <xf numFmtId="0" fontId="88" fillId="33" borderId="0" xfId="11" applyFont="1" applyFill="1" applyAlignment="1" applyProtection="1">
      <alignment horizontal="center" vertical="center"/>
      <protection hidden="1"/>
    </xf>
    <xf numFmtId="0" fontId="77" fillId="16" borderId="16" xfId="11" applyFont="1" applyFill="1" applyBorder="1" applyAlignment="1" applyProtection="1">
      <alignment horizontal="right" vertical="center"/>
      <protection locked="0"/>
    </xf>
    <xf numFmtId="0" fontId="77" fillId="33" borderId="0" xfId="11" applyFont="1" applyFill="1" applyAlignment="1" applyProtection="1">
      <alignment horizontal="left" vertical="center"/>
      <protection hidden="1"/>
    </xf>
    <xf numFmtId="0" fontId="32" fillId="98" borderId="99" xfId="11" applyFont="1" applyFill="1" applyBorder="1" applyAlignment="1">
      <alignment horizontal="center" vertical="center"/>
    </xf>
    <xf numFmtId="0" fontId="35" fillId="98" borderId="100" xfId="1" applyFont="1" applyFill="1" applyBorder="1" applyAlignment="1">
      <alignment horizontal="center" vertical="center"/>
    </xf>
    <xf numFmtId="0" fontId="35" fillId="98" borderId="101" xfId="1" applyFont="1" applyFill="1" applyBorder="1" applyAlignment="1">
      <alignment horizontal="center" vertical="center"/>
    </xf>
    <xf numFmtId="0" fontId="232" fillId="82" borderId="0" xfId="11" applyFont="1" applyFill="1" applyAlignment="1">
      <alignment horizontal="center" vertical="center"/>
    </xf>
    <xf numFmtId="176" fontId="63" fillId="16" borderId="14" xfId="11" quotePrefix="1" applyNumberFormat="1" applyFont="1" applyFill="1" applyBorder="1" applyAlignment="1">
      <alignment horizontal="center" vertical="center"/>
    </xf>
    <xf numFmtId="0" fontId="48" fillId="16" borderId="0" xfId="11" applyFont="1" applyFill="1" applyAlignment="1">
      <alignment horizontal="left" vertical="center"/>
    </xf>
    <xf numFmtId="0" fontId="48" fillId="16" borderId="0" xfId="11" applyFont="1" applyFill="1" applyAlignment="1">
      <alignment horizontal="right" vertical="center"/>
    </xf>
    <xf numFmtId="0" fontId="63" fillId="16" borderId="0" xfId="11" applyFont="1" applyFill="1" applyAlignment="1">
      <alignment horizontal="right" vertical="center"/>
    </xf>
    <xf numFmtId="176" fontId="48" fillId="27" borderId="0" xfId="11" applyNumberFormat="1" applyFont="1" applyFill="1" applyAlignment="1">
      <alignment horizontal="center" vertical="center"/>
    </xf>
    <xf numFmtId="0" fontId="48" fillId="33" borderId="0" xfId="11" applyFont="1" applyFill="1" applyAlignment="1">
      <alignment horizontal="left" vertical="center"/>
    </xf>
    <xf numFmtId="0" fontId="77" fillId="33" borderId="16" xfId="1" applyFont="1" applyFill="1" applyBorder="1" applyAlignment="1">
      <alignment horizontal="right" vertical="center"/>
    </xf>
    <xf numFmtId="0" fontId="15" fillId="16" borderId="0" xfId="11" applyFont="1" applyFill="1" applyAlignment="1">
      <alignment horizontal="left" vertical="center"/>
    </xf>
    <xf numFmtId="0" fontId="233" fillId="16" borderId="0" xfId="11" applyFont="1" applyFill="1" applyAlignment="1">
      <alignment horizontal="right" vertical="center"/>
    </xf>
    <xf numFmtId="176" fontId="15" fillId="27" borderId="0" xfId="11" applyNumberFormat="1" applyFont="1" applyFill="1" applyAlignment="1">
      <alignment horizontal="center" vertical="center"/>
    </xf>
    <xf numFmtId="0" fontId="15" fillId="33" borderId="0" xfId="11" applyFont="1" applyFill="1" applyAlignment="1">
      <alignment horizontal="left" vertical="center"/>
    </xf>
    <xf numFmtId="0" fontId="47" fillId="172" borderId="14" xfId="37" applyFont="1" applyFill="1" applyBorder="1" applyAlignment="1">
      <alignment vertical="center"/>
    </xf>
    <xf numFmtId="0" fontId="133" fillId="172" borderId="13" xfId="11" applyFont="1" applyFill="1" applyBorder="1" applyAlignment="1" applyProtection="1">
      <alignment vertical="center"/>
      <protection hidden="1"/>
    </xf>
    <xf numFmtId="0" fontId="84" fillId="16" borderId="14" xfId="37" applyFont="1" applyFill="1" applyBorder="1" applyAlignment="1">
      <alignment vertical="center"/>
    </xf>
    <xf numFmtId="0" fontId="84" fillId="16" borderId="95" xfId="37" applyFont="1" applyFill="1" applyBorder="1" applyAlignment="1">
      <alignment vertical="center"/>
    </xf>
    <xf numFmtId="0" fontId="113" fillId="16" borderId="0" xfId="11" applyFont="1" applyFill="1" applyAlignment="1">
      <alignment vertical="center"/>
    </xf>
    <xf numFmtId="0" fontId="234" fillId="16" borderId="0" xfId="1" applyFont="1" applyFill="1"/>
    <xf numFmtId="0" fontId="84" fillId="16" borderId="16" xfId="37" applyFont="1" applyFill="1" applyBorder="1" applyAlignment="1">
      <alignment vertical="center"/>
    </xf>
    <xf numFmtId="0" fontId="113" fillId="16" borderId="0" xfId="11" applyFont="1" applyFill="1" applyAlignment="1">
      <alignment horizontal="left" vertical="center"/>
    </xf>
    <xf numFmtId="0" fontId="84" fillId="16" borderId="16" xfId="37" applyFont="1" applyFill="1" applyBorder="1" applyAlignment="1">
      <alignment horizontal="left" vertical="center"/>
    </xf>
    <xf numFmtId="0" fontId="84" fillId="16" borderId="0" xfId="37" applyFont="1" applyFill="1" applyAlignment="1">
      <alignment vertical="center"/>
    </xf>
    <xf numFmtId="175" fontId="113" fillId="16" borderId="0" xfId="11" applyNumberFormat="1" applyFont="1" applyFill="1" applyAlignment="1">
      <alignment vertical="center"/>
    </xf>
    <xf numFmtId="0" fontId="235" fillId="24" borderId="0" xfId="11" applyFont="1" applyFill="1" applyAlignment="1" applyProtection="1">
      <alignment horizontal="right" vertical="center"/>
      <protection hidden="1"/>
    </xf>
    <xf numFmtId="49" fontId="63" fillId="24" borderId="0" xfId="40" applyNumberFormat="1" applyFont="1" applyFill="1" applyBorder="1" applyAlignment="1">
      <alignment vertical="center"/>
    </xf>
    <xf numFmtId="0" fontId="227" fillId="24" borderId="0" xfId="11" applyFont="1" applyFill="1" applyAlignment="1" applyProtection="1">
      <alignment horizontal="center" vertical="center"/>
      <protection hidden="1"/>
    </xf>
    <xf numFmtId="0" fontId="3" fillId="24" borderId="0" xfId="13" applyFill="1"/>
    <xf numFmtId="0" fontId="3" fillId="24" borderId="16" xfId="13" applyFill="1" applyBorder="1"/>
    <xf numFmtId="0" fontId="84" fillId="16" borderId="0" xfId="37" applyFont="1" applyFill="1"/>
    <xf numFmtId="0" fontId="116" fillId="24" borderId="0" xfId="4" applyFont="1" applyFill="1" applyBorder="1" applyAlignment="1">
      <alignment vertical="center"/>
    </xf>
    <xf numFmtId="176" fontId="113" fillId="16" borderId="0" xfId="11" applyNumberFormat="1" applyFont="1" applyFill="1" applyAlignment="1">
      <alignment vertical="center"/>
    </xf>
    <xf numFmtId="0" fontId="84" fillId="16" borderId="0" xfId="37" applyFont="1" applyFill="1" applyAlignment="1">
      <alignment horizontal="left" vertical="center"/>
    </xf>
    <xf numFmtId="0" fontId="234" fillId="16" borderId="0" xfId="1" applyFont="1" applyFill="1" applyAlignment="1">
      <alignment horizontal="left"/>
    </xf>
    <xf numFmtId="0" fontId="77" fillId="24" borderId="0" xfId="1" applyFont="1" applyFill="1"/>
    <xf numFmtId="0" fontId="79" fillId="24" borderId="16" xfId="11" applyFont="1" applyFill="1" applyBorder="1" applyAlignment="1" applyProtection="1">
      <alignment horizontal="right" vertical="center"/>
      <protection locked="0"/>
    </xf>
    <xf numFmtId="0" fontId="32" fillId="98" borderId="66" xfId="11" applyFont="1" applyFill="1" applyBorder="1" applyAlignment="1">
      <alignment horizontal="center" vertical="center"/>
    </xf>
    <xf numFmtId="0" fontId="222" fillId="24" borderId="67" xfId="32" applyFont="1" applyFill="1" applyBorder="1" applyAlignment="1">
      <alignment horizontal="center" vertical="center"/>
    </xf>
    <xf numFmtId="0" fontId="41" fillId="109" borderId="60" xfId="13" applyFont="1" applyFill="1" applyBorder="1" applyAlignment="1">
      <alignment horizontal="center" vertical="center"/>
    </xf>
    <xf numFmtId="0" fontId="38" fillId="171" borderId="0" xfId="13" applyFont="1" applyFill="1" applyAlignment="1">
      <alignment vertical="center"/>
    </xf>
    <xf numFmtId="0" fontId="45" fillId="27" borderId="86" xfId="1" applyFont="1" applyFill="1" applyBorder="1" applyAlignment="1">
      <alignment horizontal="left" vertical="center"/>
    </xf>
    <xf numFmtId="0" fontId="47" fillId="27" borderId="86" xfId="35" applyFont="1" applyFill="1" applyBorder="1" applyAlignment="1">
      <alignment horizontal="right" vertical="center"/>
    </xf>
    <xf numFmtId="187" fontId="109" fillId="27" borderId="86" xfId="35" applyNumberFormat="1" applyFont="1" applyFill="1" applyBorder="1" applyAlignment="1">
      <alignment horizontal="left" vertical="center"/>
    </xf>
    <xf numFmtId="0" fontId="236" fillId="27" borderId="86" xfId="35" applyFont="1" applyFill="1" applyBorder="1" applyAlignment="1">
      <alignment horizontal="right" vertical="center"/>
    </xf>
    <xf numFmtId="0" fontId="138" fillId="27" borderId="86" xfId="7" applyFont="1" applyFill="1" applyBorder="1" applyAlignment="1">
      <alignment horizontal="center" vertical="top"/>
    </xf>
    <xf numFmtId="2" fontId="43" fillId="27" borderId="86" xfId="7" applyNumberFormat="1" applyFont="1" applyFill="1" applyBorder="1" applyAlignment="1" applyProtection="1">
      <alignment horizontal="left" vertical="center"/>
      <protection locked="0"/>
    </xf>
    <xf numFmtId="2" fontId="70" fillId="27" borderId="87" xfId="7" applyNumberFormat="1" applyFont="1" applyFill="1" applyBorder="1" applyAlignment="1" applyProtection="1">
      <alignment horizontal="left" vertical="center" wrapText="1"/>
      <protection locked="0"/>
    </xf>
    <xf numFmtId="175" fontId="63" fillId="65" borderId="14" xfId="11" applyNumberFormat="1" applyFont="1" applyFill="1" applyBorder="1" applyAlignment="1">
      <alignment horizontal="center" vertical="center"/>
    </xf>
    <xf numFmtId="175" fontId="109" fillId="65" borderId="0" xfId="11" applyNumberFormat="1" applyFont="1" applyFill="1" applyAlignment="1">
      <alignment horizontal="center" vertical="center"/>
    </xf>
    <xf numFmtId="175" fontId="82" fillId="64" borderId="0" xfId="11" applyNumberFormat="1" applyFont="1" applyFill="1" applyAlignment="1">
      <alignment horizontal="center" vertical="center"/>
    </xf>
    <xf numFmtId="0" fontId="14" fillId="16" borderId="0" xfId="11" applyFill="1" applyAlignment="1">
      <alignment horizontal="right" vertical="center"/>
    </xf>
    <xf numFmtId="175" fontId="42" fillId="16" borderId="16" xfId="11" applyNumberFormat="1" applyFont="1" applyFill="1" applyBorder="1" applyAlignment="1">
      <alignment horizontal="center" vertical="center"/>
    </xf>
    <xf numFmtId="0" fontId="66" fillId="16" borderId="13" xfId="11" applyFont="1" applyFill="1" applyBorder="1" applyAlignment="1">
      <alignment vertical="center"/>
    </xf>
    <xf numFmtId="0" fontId="237" fillId="16" borderId="13" xfId="11" applyFont="1" applyFill="1" applyBorder="1" applyAlignment="1">
      <alignment vertical="center"/>
    </xf>
    <xf numFmtId="0" fontId="237" fillId="16" borderId="13" xfId="1" applyFont="1" applyFill="1" applyBorder="1" applyAlignment="1">
      <alignment horizontal="left" vertical="center"/>
    </xf>
    <xf numFmtId="0" fontId="238" fillId="16" borderId="13" xfId="11" applyFont="1" applyFill="1" applyBorder="1"/>
    <xf numFmtId="14" fontId="113" fillId="16" borderId="13" xfId="11" applyNumberFormat="1" applyFont="1" applyFill="1" applyBorder="1" applyAlignment="1" applyProtection="1">
      <alignment horizontal="left" vertical="center"/>
      <protection locked="0"/>
    </xf>
    <xf numFmtId="14" fontId="105" fillId="16" borderId="13" xfId="11" applyNumberFormat="1" applyFont="1" applyFill="1" applyBorder="1" applyAlignment="1" applyProtection="1">
      <alignment horizontal="left" vertical="center"/>
      <protection locked="0"/>
    </xf>
    <xf numFmtId="14" fontId="237" fillId="16" borderId="12" xfId="11" applyNumberFormat="1" applyFont="1" applyFill="1" applyBorder="1" applyAlignment="1" applyProtection="1">
      <alignment horizontal="left" vertical="center"/>
      <protection locked="0"/>
    </xf>
    <xf numFmtId="0" fontId="52" fillId="16" borderId="0" xfId="11" applyFont="1" applyFill="1" applyAlignment="1" applyProtection="1">
      <alignment horizontal="left" vertical="center"/>
      <protection locked="0"/>
    </xf>
    <xf numFmtId="0" fontId="239" fillId="16" borderId="102" xfId="13" applyFont="1" applyFill="1" applyBorder="1" applyAlignment="1">
      <alignment horizontal="left" vertical="center"/>
    </xf>
    <xf numFmtId="0" fontId="239" fillId="16" borderId="102" xfId="13" applyFont="1" applyFill="1" applyBorder="1" applyAlignment="1">
      <alignment horizontal="right" vertical="center"/>
    </xf>
    <xf numFmtId="0" fontId="240" fillId="16" borderId="102" xfId="40" applyFont="1" applyFill="1" applyBorder="1" applyAlignment="1">
      <alignment vertical="center"/>
    </xf>
    <xf numFmtId="0" fontId="241" fillId="16" borderId="102" xfId="13" applyFont="1" applyFill="1" applyBorder="1" applyAlignment="1">
      <alignment vertical="center"/>
    </xf>
    <xf numFmtId="0" fontId="241" fillId="16" borderId="103" xfId="13" applyFont="1" applyFill="1" applyBorder="1" applyAlignment="1">
      <alignment vertical="center"/>
    </xf>
    <xf numFmtId="172" fontId="242" fillId="22" borderId="104" xfId="15" applyNumberFormat="1" applyFont="1" applyFill="1" applyBorder="1" applyAlignment="1">
      <alignment vertical="center"/>
    </xf>
    <xf numFmtId="172" fontId="242" fillId="124" borderId="104" xfId="15" applyNumberFormat="1" applyFont="1" applyFill="1" applyBorder="1" applyAlignment="1">
      <alignment vertical="center"/>
    </xf>
    <xf numFmtId="172" fontId="242" fillId="124" borderId="105" xfId="15" applyNumberFormat="1" applyFont="1" applyFill="1" applyBorder="1" applyAlignment="1">
      <alignment vertical="center"/>
    </xf>
    <xf numFmtId="0" fontId="45" fillId="90" borderId="0" xfId="10" applyFont="1" applyFill="1" applyAlignment="1">
      <alignment vertical="center"/>
    </xf>
    <xf numFmtId="0" fontId="45" fillId="90" borderId="16" xfId="10" applyFont="1" applyFill="1" applyBorder="1" applyAlignment="1">
      <alignment vertical="center"/>
    </xf>
    <xf numFmtId="0" fontId="35" fillId="98" borderId="0" xfId="1" applyFont="1" applyFill="1" applyAlignment="1">
      <alignment horizontal="center" vertical="center"/>
    </xf>
    <xf numFmtId="0" fontId="35" fillId="98" borderId="16" xfId="1" applyFont="1" applyFill="1" applyBorder="1" applyAlignment="1">
      <alignment horizontal="center" vertical="center"/>
    </xf>
    <xf numFmtId="0" fontId="77" fillId="95" borderId="0" xfId="11" applyFont="1" applyFill="1" applyAlignment="1" applyProtection="1">
      <alignment horizontal="center" vertical="center"/>
      <protection locked="0"/>
    </xf>
    <xf numFmtId="0" fontId="132" fillId="33" borderId="0" xfId="11" applyFont="1" applyFill="1" applyAlignment="1">
      <alignment horizontal="center" vertical="center"/>
    </xf>
    <xf numFmtId="0" fontId="2" fillId="0" borderId="0" xfId="41" applyAlignment="1">
      <alignment vertical="center"/>
    </xf>
    <xf numFmtId="0" fontId="243" fillId="177" borderId="0" xfId="41" applyFont="1" applyFill="1" applyAlignment="1">
      <alignment horizontal="right" vertical="center"/>
    </xf>
    <xf numFmtId="0" fontId="244" fillId="177" borderId="0" xfId="41" applyFont="1" applyFill="1" applyAlignment="1">
      <alignment vertical="center"/>
    </xf>
    <xf numFmtId="0" fontId="40" fillId="177" borderId="0" xfId="41" applyFont="1" applyFill="1" applyAlignment="1">
      <alignment vertical="center"/>
    </xf>
    <xf numFmtId="0" fontId="8" fillId="178" borderId="106" xfId="41" applyFont="1" applyFill="1" applyBorder="1" applyAlignment="1">
      <alignment horizontal="center" vertical="center" wrapText="1"/>
    </xf>
    <xf numFmtId="0" fontId="83" fillId="0" borderId="106" xfId="41" applyFont="1" applyBorder="1" applyAlignment="1">
      <alignment horizontal="left" vertical="center" wrapText="1"/>
    </xf>
    <xf numFmtId="0" fontId="87" fillId="0" borderId="106" xfId="41" applyFont="1" applyBorder="1" applyAlignment="1">
      <alignment horizontal="center" vertical="center" wrapText="1"/>
    </xf>
    <xf numFmtId="0" fontId="87" fillId="0" borderId="106" xfId="41" applyFont="1" applyBorder="1" applyAlignment="1">
      <alignment horizontal="left" vertical="center" wrapText="1"/>
    </xf>
    <xf numFmtId="0" fontId="83" fillId="177" borderId="106" xfId="41" applyFont="1" applyFill="1" applyBorder="1" applyAlignment="1">
      <alignment horizontal="left" vertical="center" wrapText="1"/>
    </xf>
    <xf numFmtId="0" fontId="87" fillId="177" borderId="106" xfId="41" applyFont="1" applyFill="1" applyBorder="1" applyAlignment="1">
      <alignment horizontal="center" vertical="center" wrapText="1"/>
    </xf>
    <xf numFmtId="0" fontId="87" fillId="177" borderId="106" xfId="41" applyFont="1" applyFill="1" applyBorder="1" applyAlignment="1">
      <alignment horizontal="left" vertical="center" wrapText="1"/>
    </xf>
    <xf numFmtId="0" fontId="246" fillId="0" borderId="107" xfId="41" applyFont="1" applyBorder="1" applyAlignment="1">
      <alignment horizontal="left" vertical="center" wrapText="1"/>
    </xf>
    <xf numFmtId="0" fontId="87" fillId="0" borderId="107" xfId="41" applyFont="1" applyBorder="1" applyAlignment="1">
      <alignment horizontal="center" vertical="center" wrapText="1"/>
    </xf>
    <xf numFmtId="0" fontId="87" fillId="0" borderId="107" xfId="41" applyFont="1" applyBorder="1" applyAlignment="1">
      <alignment horizontal="left" vertical="center" wrapText="1"/>
    </xf>
    <xf numFmtId="0" fontId="246" fillId="0" borderId="106" xfId="41" applyFont="1" applyBorder="1" applyAlignment="1">
      <alignment horizontal="left" vertical="center" wrapText="1"/>
    </xf>
    <xf numFmtId="0" fontId="246" fillId="177" borderId="106" xfId="41" applyFont="1" applyFill="1" applyBorder="1" applyAlignment="1">
      <alignment horizontal="left" vertical="center" wrapText="1"/>
    </xf>
    <xf numFmtId="0" fontId="36" fillId="0" borderId="0" xfId="41" applyFont="1" applyAlignment="1">
      <alignment vertical="center"/>
    </xf>
    <xf numFmtId="0" fontId="250" fillId="16" borderId="0" xfId="41" applyFont="1" applyFill="1" applyAlignment="1">
      <alignment vertical="center"/>
    </xf>
    <xf numFmtId="0" fontId="36" fillId="16" borderId="0" xfId="41" applyFont="1" applyFill="1" applyAlignment="1">
      <alignment vertical="center"/>
    </xf>
    <xf numFmtId="0" fontId="251" fillId="16" borderId="0" xfId="41" applyFont="1" applyFill="1" applyAlignment="1">
      <alignment horizontal="left" vertical="center"/>
    </xf>
    <xf numFmtId="0" fontId="250" fillId="16" borderId="0" xfId="41" applyFont="1" applyFill="1" applyAlignment="1">
      <alignment horizontal="left" vertical="center"/>
    </xf>
    <xf numFmtId="0" fontId="78" fillId="19" borderId="0" xfId="41" applyFont="1" applyFill="1" applyAlignment="1">
      <alignment horizontal="center" vertical="center" wrapText="1"/>
    </xf>
    <xf numFmtId="0" fontId="36" fillId="19" borderId="0" xfId="41" applyFont="1" applyFill="1" applyAlignment="1">
      <alignment vertical="center"/>
    </xf>
    <xf numFmtId="0" fontId="251" fillId="16" borderId="0" xfId="41" applyFont="1" applyFill="1" applyAlignment="1">
      <alignment vertical="center" wrapText="1"/>
    </xf>
    <xf numFmtId="0" fontId="15" fillId="16" borderId="0" xfId="41" applyFont="1" applyFill="1" applyAlignment="1">
      <alignment horizontal="center" vertical="center" wrapText="1"/>
    </xf>
    <xf numFmtId="0" fontId="250" fillId="16" borderId="0" xfId="41" applyFont="1" applyFill="1" applyAlignment="1">
      <alignment vertical="center" wrapText="1"/>
    </xf>
    <xf numFmtId="0" fontId="250" fillId="16" borderId="0" xfId="41" applyFont="1" applyFill="1" applyAlignment="1">
      <alignment horizontal="center" vertical="center"/>
    </xf>
    <xf numFmtId="0" fontId="36" fillId="16" borderId="0" xfId="41" applyFont="1" applyFill="1" applyAlignment="1">
      <alignment horizontal="center" vertical="center"/>
    </xf>
    <xf numFmtId="0" fontId="252" fillId="16" borderId="0" xfId="41" applyFont="1" applyFill="1" applyAlignment="1">
      <alignment horizontal="left" vertical="center"/>
    </xf>
    <xf numFmtId="0" fontId="253" fillId="16" borderId="0" xfId="41" applyFont="1" applyFill="1" applyAlignment="1">
      <alignment vertical="center"/>
    </xf>
    <xf numFmtId="0" fontId="248" fillId="16" borderId="0" xfId="41" applyFont="1" applyFill="1" applyAlignment="1">
      <alignment vertical="center"/>
    </xf>
    <xf numFmtId="0" fontId="78" fillId="19" borderId="0" xfId="41" applyFont="1" applyFill="1" applyAlignment="1">
      <alignment horizontal="left" vertical="center"/>
    </xf>
    <xf numFmtId="0" fontId="78" fillId="19" borderId="0" xfId="41" applyFont="1" applyFill="1" applyAlignment="1">
      <alignment vertical="center"/>
    </xf>
    <xf numFmtId="0" fontId="49" fillId="16" borderId="0" xfId="41" applyFont="1" applyFill="1" applyAlignment="1">
      <alignment horizontal="center" vertical="center" wrapText="1"/>
    </xf>
    <xf numFmtId="0" fontId="48" fillId="16" borderId="0" xfId="41" applyFont="1" applyFill="1" applyAlignment="1">
      <alignment horizontal="left" vertical="center"/>
    </xf>
    <xf numFmtId="0" fontId="252" fillId="16" borderId="0" xfId="41" applyFont="1" applyFill="1" applyAlignment="1">
      <alignment horizontal="center" vertical="center" wrapText="1"/>
    </xf>
    <xf numFmtId="0" fontId="49" fillId="16" borderId="0" xfId="41" applyFont="1" applyFill="1" applyAlignment="1">
      <alignment vertical="center"/>
    </xf>
    <xf numFmtId="0" fontId="52" fillId="16" borderId="0" xfId="41" applyFont="1" applyFill="1" applyAlignment="1">
      <alignment horizontal="center" vertical="center" wrapText="1"/>
    </xf>
    <xf numFmtId="0" fontId="59" fillId="19" borderId="0" xfId="41" applyFont="1" applyFill="1" applyAlignment="1">
      <alignment horizontal="center" vertical="center"/>
    </xf>
    <xf numFmtId="0" fontId="255" fillId="16" borderId="0" xfId="41" applyFont="1" applyFill="1" applyAlignment="1">
      <alignment horizontal="left" vertical="center" wrapText="1"/>
    </xf>
    <xf numFmtId="0" fontId="256" fillId="16" borderId="0" xfId="41" applyFont="1" applyFill="1" applyAlignment="1">
      <alignment vertical="center"/>
    </xf>
    <xf numFmtId="0" fontId="255" fillId="16" borderId="0" xfId="41" applyFont="1" applyFill="1" applyAlignment="1">
      <alignment vertical="center"/>
    </xf>
    <xf numFmtId="0" fontId="257" fillId="16" borderId="0" xfId="41" applyFont="1" applyFill="1" applyAlignment="1">
      <alignment vertical="center"/>
    </xf>
    <xf numFmtId="0" fontId="255" fillId="16" borderId="0" xfId="41" applyFont="1" applyFill="1" applyAlignment="1">
      <alignment horizontal="left" vertical="center"/>
    </xf>
    <xf numFmtId="0" fontId="255" fillId="16" borderId="0" xfId="41" applyFont="1" applyFill="1" applyAlignment="1">
      <alignment vertical="center" wrapText="1"/>
    </xf>
    <xf numFmtId="0" fontId="59" fillId="19" borderId="0" xfId="41" applyFont="1" applyFill="1" applyAlignment="1">
      <alignment vertical="center"/>
    </xf>
    <xf numFmtId="0" fontId="249" fillId="16" borderId="0" xfId="41" applyFont="1" applyFill="1" applyAlignment="1">
      <alignment vertical="center"/>
    </xf>
    <xf numFmtId="0" fontId="127" fillId="16" borderId="0" xfId="41" applyFont="1" applyFill="1" applyAlignment="1">
      <alignment vertical="center"/>
    </xf>
    <xf numFmtId="0" fontId="48" fillId="16" borderId="0" xfId="41" applyFont="1" applyFill="1" applyAlignment="1">
      <alignment horizontal="center" vertical="center" wrapText="1"/>
    </xf>
    <xf numFmtId="0" fontId="75" fillId="19" borderId="0" xfId="41" applyFont="1" applyFill="1" applyAlignment="1">
      <alignment horizontal="center" vertical="center" wrapText="1"/>
    </xf>
    <xf numFmtId="0" fontId="15" fillId="16" borderId="0" xfId="41" applyFont="1" applyFill="1" applyAlignment="1">
      <alignment horizontal="left" vertical="center"/>
    </xf>
    <xf numFmtId="0" fontId="250" fillId="16" borderId="0" xfId="41" applyFont="1" applyFill="1" applyAlignment="1">
      <alignment horizontal="center" vertical="center" wrapText="1"/>
    </xf>
    <xf numFmtId="0" fontId="251" fillId="16" borderId="0" xfId="41" applyFont="1" applyFill="1" applyAlignment="1">
      <alignment horizontal="center" vertical="center" wrapText="1"/>
    </xf>
    <xf numFmtId="0" fontId="15" fillId="16" borderId="0" xfId="41" applyFont="1" applyFill="1" applyAlignment="1">
      <alignment vertical="center" wrapText="1"/>
    </xf>
    <xf numFmtId="0" fontId="59" fillId="19" borderId="0" xfId="41" applyFont="1" applyFill="1" applyAlignment="1">
      <alignment horizontal="left" vertical="center"/>
    </xf>
    <xf numFmtId="0" fontId="258" fillId="19" borderId="0" xfId="41" applyFont="1" applyFill="1" applyAlignment="1">
      <alignment vertical="center"/>
    </xf>
    <xf numFmtId="0" fontId="260" fillId="179" borderId="0" xfId="41" applyFont="1" applyFill="1" applyAlignment="1">
      <alignment vertical="center"/>
    </xf>
    <xf numFmtId="0" fontId="260" fillId="0" borderId="0" xfId="41" applyFont="1" applyAlignment="1">
      <alignment vertical="center"/>
    </xf>
    <xf numFmtId="0" fontId="75" fillId="178" borderId="106" xfId="41" applyFont="1" applyFill="1" applyBorder="1" applyAlignment="1">
      <alignment horizontal="center" vertical="center" wrapText="1"/>
    </xf>
    <xf numFmtId="0" fontId="260" fillId="0" borderId="106" xfId="41" applyFont="1" applyBorder="1" applyAlignment="1">
      <alignment horizontal="left" vertical="center" wrapText="1"/>
    </xf>
    <xf numFmtId="0" fontId="255" fillId="0" borderId="106" xfId="41" applyFont="1" applyBorder="1" applyAlignment="1">
      <alignment horizontal="left" vertical="center" wrapText="1"/>
    </xf>
    <xf numFmtId="0" fontId="255" fillId="0" borderId="106" xfId="41" applyFont="1" applyBorder="1" applyAlignment="1">
      <alignment horizontal="center" vertical="center" wrapText="1"/>
    </xf>
    <xf numFmtId="0" fontId="15" fillId="179" borderId="106" xfId="41" applyFont="1" applyFill="1" applyBorder="1" applyAlignment="1">
      <alignment horizontal="center" vertical="center" wrapText="1"/>
    </xf>
    <xf numFmtId="0" fontId="261" fillId="180" borderId="106" xfId="41" applyFont="1" applyFill="1" applyBorder="1" applyAlignment="1">
      <alignment horizontal="left" vertical="center" wrapText="1"/>
    </xf>
    <xf numFmtId="0" fontId="53" fillId="0" borderId="0" xfId="9"/>
    <xf numFmtId="0" fontId="263" fillId="19" borderId="0" xfId="9" applyFont="1" applyFill="1" applyAlignment="1">
      <alignment horizontal="right" vertical="center" wrapText="1"/>
    </xf>
    <xf numFmtId="0" fontId="264" fillId="181" borderId="0" xfId="9" applyFont="1" applyFill="1" applyAlignment="1">
      <alignment vertical="center"/>
    </xf>
    <xf numFmtId="0" fontId="264" fillId="181" borderId="0" xfId="9" applyFont="1" applyFill="1" applyAlignment="1">
      <alignment vertical="center" wrapText="1"/>
    </xf>
    <xf numFmtId="0" fontId="265" fillId="16" borderId="0" xfId="9" applyFont="1" applyFill="1" applyAlignment="1">
      <alignment horizontal="right" vertical="center" wrapText="1"/>
    </xf>
    <xf numFmtId="0" fontId="19" fillId="181" borderId="0" xfId="9" applyFont="1" applyFill="1" applyAlignment="1">
      <alignment horizontal="center" vertical="center"/>
    </xf>
    <xf numFmtId="0" fontId="266" fillId="16" borderId="0" xfId="9" applyFont="1" applyFill="1" applyAlignment="1">
      <alignment horizontal="right" vertical="center" wrapText="1"/>
    </xf>
    <xf numFmtId="0" fontId="20" fillId="181" borderId="0" xfId="9" applyFont="1" applyFill="1" applyAlignment="1">
      <alignment horizontal="center" vertical="center"/>
    </xf>
    <xf numFmtId="0" fontId="267" fillId="182" borderId="0" xfId="9" applyFont="1" applyFill="1" applyAlignment="1">
      <alignment horizontal="center" vertical="center" wrapText="1"/>
    </xf>
    <xf numFmtId="2" fontId="94" fillId="24" borderId="0" xfId="9" applyNumberFormat="1" applyFont="1" applyFill="1" applyAlignment="1">
      <alignment horizontal="center" vertical="center"/>
    </xf>
    <xf numFmtId="0" fontId="20" fillId="181" borderId="0" xfId="9" applyFont="1" applyFill="1" applyAlignment="1">
      <alignment horizontal="center" vertical="center" wrapText="1"/>
    </xf>
    <xf numFmtId="0" fontId="268" fillId="181" borderId="0" xfId="9" applyFont="1" applyFill="1" applyAlignment="1">
      <alignment vertical="center" wrapText="1"/>
    </xf>
    <xf numFmtId="0" fontId="18" fillId="181" borderId="0" xfId="9" applyFont="1" applyFill="1" applyAlignment="1">
      <alignment vertical="center" wrapText="1"/>
    </xf>
    <xf numFmtId="0" fontId="9" fillId="19" borderId="0" xfId="9" applyFont="1" applyFill="1" applyAlignment="1">
      <alignment vertical="center" wrapText="1"/>
    </xf>
    <xf numFmtId="0" fontId="269" fillId="181" borderId="0" xfId="9" applyFont="1" applyFill="1" applyAlignment="1">
      <alignment vertical="center" wrapText="1"/>
    </xf>
    <xf numFmtId="0" fontId="270" fillId="181" borderId="0" xfId="9" applyFont="1" applyFill="1" applyAlignment="1">
      <alignment vertical="center" wrapText="1"/>
    </xf>
    <xf numFmtId="0" fontId="269" fillId="181" borderId="0" xfId="9" applyFont="1" applyFill="1" applyAlignment="1">
      <alignment horizontal="center" vertical="center" wrapText="1"/>
    </xf>
    <xf numFmtId="0" fontId="269" fillId="24" borderId="0" xfId="9" applyFont="1" applyFill="1" applyAlignment="1">
      <alignment horizontal="center" vertical="center" wrapText="1"/>
    </xf>
    <xf numFmtId="0" fontId="269" fillId="24" borderId="0" xfId="9" applyFont="1" applyFill="1" applyAlignment="1">
      <alignment vertical="center" wrapText="1"/>
    </xf>
    <xf numFmtId="0" fontId="271" fillId="51" borderId="0" xfId="9" applyFont="1" applyFill="1" applyAlignment="1">
      <alignment horizontal="right" vertical="center" wrapText="1"/>
    </xf>
    <xf numFmtId="0" fontId="271" fillId="185" borderId="17" xfId="9" applyFont="1" applyFill="1" applyBorder="1" applyAlignment="1">
      <alignment horizontal="right" vertical="center" wrapText="1"/>
    </xf>
    <xf numFmtId="0" fontId="271" fillId="185" borderId="0" xfId="9" applyFont="1" applyFill="1" applyAlignment="1">
      <alignment horizontal="right" vertical="center" wrapText="1"/>
    </xf>
    <xf numFmtId="0" fontId="271" fillId="50" borderId="0" xfId="9" applyFont="1" applyFill="1" applyAlignment="1">
      <alignment horizontal="right" vertical="center" wrapText="1"/>
    </xf>
    <xf numFmtId="0" fontId="23" fillId="181" borderId="0" xfId="9" applyFont="1" applyFill="1" applyAlignment="1">
      <alignment vertical="center" wrapText="1"/>
    </xf>
    <xf numFmtId="0" fontId="16" fillId="181" borderId="0" xfId="9" applyFont="1" applyFill="1" applyAlignment="1">
      <alignment horizontal="left" vertical="center" wrapText="1"/>
    </xf>
    <xf numFmtId="0" fontId="16" fillId="181" borderId="0" xfId="9" applyFont="1" applyFill="1" applyAlignment="1">
      <alignment horizontal="center" vertical="center" wrapText="1"/>
    </xf>
    <xf numFmtId="0" fontId="16" fillId="181" borderId="0" xfId="9" applyFont="1" applyFill="1" applyAlignment="1">
      <alignment vertical="center" wrapText="1"/>
    </xf>
    <xf numFmtId="0" fontId="18" fillId="181" borderId="0" xfId="9" applyFont="1" applyFill="1" applyAlignment="1">
      <alignment horizontal="center" vertical="center" wrapText="1"/>
    </xf>
    <xf numFmtId="0" fontId="45" fillId="88" borderId="1" xfId="10" applyFont="1" applyFill="1" applyBorder="1" applyAlignment="1">
      <alignment horizontal="center" vertical="center"/>
    </xf>
    <xf numFmtId="0" fontId="53" fillId="24" borderId="0" xfId="9" applyFill="1" applyAlignment="1">
      <alignment horizontal="center" vertical="center"/>
    </xf>
    <xf numFmtId="0" fontId="30" fillId="16" borderId="0" xfId="11" applyFont="1" applyFill="1" applyAlignment="1">
      <alignment horizontal="center" vertical="center"/>
    </xf>
    <xf numFmtId="0" fontId="53" fillId="0" borderId="0" xfId="9" applyAlignment="1">
      <alignment vertical="center"/>
    </xf>
    <xf numFmtId="0" fontId="8" fillId="19" borderId="0" xfId="9" applyFont="1" applyFill="1" applyAlignment="1">
      <alignment horizontal="center" vertical="center" wrapText="1"/>
    </xf>
    <xf numFmtId="0" fontId="270" fillId="0" borderId="0" xfId="9" applyFont="1" applyAlignment="1">
      <alignment vertical="center" wrapText="1"/>
    </xf>
    <xf numFmtId="0" fontId="279" fillId="0" borderId="0" xfId="42" applyAlignment="1">
      <alignment vertical="center" wrapText="1"/>
    </xf>
    <xf numFmtId="0" fontId="281" fillId="0" borderId="0" xfId="6" applyFont="1" applyAlignment="1">
      <alignment vertical="center" wrapText="1"/>
    </xf>
    <xf numFmtId="0" fontId="281" fillId="13" borderId="108" xfId="6" applyFont="1" applyFill="1" applyBorder="1" applyAlignment="1">
      <alignment vertical="center" wrapText="1"/>
    </xf>
    <xf numFmtId="0" fontId="281" fillId="185" borderId="108" xfId="6" applyFont="1" applyFill="1" applyBorder="1" applyAlignment="1">
      <alignment vertical="center" wrapText="1"/>
    </xf>
    <xf numFmtId="0" fontId="282" fillId="190" borderId="108" xfId="6" applyFont="1" applyFill="1" applyBorder="1" applyAlignment="1">
      <alignment horizontal="center" vertical="center" wrapText="1"/>
    </xf>
    <xf numFmtId="0" fontId="281" fillId="190" borderId="108" xfId="6" applyFont="1" applyFill="1" applyBorder="1" applyAlignment="1">
      <alignment horizontal="center" vertical="center" wrapText="1"/>
    </xf>
    <xf numFmtId="0" fontId="282" fillId="185" borderId="108" xfId="6" applyFont="1" applyFill="1" applyBorder="1" applyAlignment="1">
      <alignment horizontal="center" vertical="center" wrapText="1"/>
    </xf>
    <xf numFmtId="0" fontId="281" fillId="0" borderId="108" xfId="6" applyFont="1" applyBorder="1" applyAlignment="1">
      <alignment vertical="center" wrapText="1"/>
    </xf>
    <xf numFmtId="0" fontId="281" fillId="190" borderId="108" xfId="6" applyFont="1" applyFill="1" applyBorder="1" applyAlignment="1">
      <alignment vertical="center" wrapText="1"/>
    </xf>
    <xf numFmtId="0" fontId="281" fillId="0" borderId="108" xfId="6" applyFont="1" applyBorder="1" applyAlignment="1">
      <alignment horizontal="right" vertical="center" wrapText="1"/>
    </xf>
    <xf numFmtId="0" fontId="281" fillId="11" borderId="108" xfId="6" applyFont="1" applyFill="1" applyBorder="1" applyAlignment="1">
      <alignment vertical="center" wrapText="1"/>
    </xf>
    <xf numFmtId="0" fontId="282" fillId="185" borderId="108" xfId="6" applyFont="1" applyFill="1" applyBorder="1" applyAlignment="1">
      <alignment vertical="center" wrapText="1"/>
    </xf>
    <xf numFmtId="0" fontId="284" fillId="0" borderId="0" xfId="6" applyFont="1" applyAlignment="1">
      <alignment vertical="center" wrapText="1"/>
    </xf>
    <xf numFmtId="0" fontId="284" fillId="194" borderId="112" xfId="6" applyFont="1" applyFill="1" applyBorder="1" applyAlignment="1">
      <alignment horizontal="left" vertical="center" wrapText="1"/>
    </xf>
    <xf numFmtId="0" fontId="284" fillId="194" borderId="113" xfId="6" applyFont="1" applyFill="1" applyBorder="1" applyAlignment="1">
      <alignment horizontal="left" vertical="center" wrapText="1"/>
    </xf>
    <xf numFmtId="0" fontId="284" fillId="194" borderId="114" xfId="6" applyFont="1" applyFill="1" applyBorder="1" applyAlignment="1">
      <alignment horizontal="left" vertical="center" wrapText="1"/>
    </xf>
    <xf numFmtId="0" fontId="284" fillId="195" borderId="115" xfId="6" applyFont="1" applyFill="1" applyBorder="1" applyAlignment="1">
      <alignment horizontal="left" vertical="center" wrapText="1"/>
    </xf>
    <xf numFmtId="0" fontId="284" fillId="195" borderId="0" xfId="6" applyFont="1" applyFill="1" applyAlignment="1">
      <alignment horizontal="left" vertical="center" wrapText="1"/>
    </xf>
    <xf numFmtId="0" fontId="284" fillId="195" borderId="116" xfId="6" applyFont="1" applyFill="1" applyBorder="1" applyAlignment="1">
      <alignment horizontal="left" vertical="center" wrapText="1"/>
    </xf>
    <xf numFmtId="0" fontId="284" fillId="196" borderId="117" xfId="6" applyFont="1" applyFill="1" applyBorder="1" applyAlignment="1">
      <alignment horizontal="left" vertical="center" wrapText="1"/>
    </xf>
    <xf numFmtId="0" fontId="284" fillId="196" borderId="118" xfId="6" applyFont="1" applyFill="1" applyBorder="1" applyAlignment="1">
      <alignment horizontal="left" vertical="center" wrapText="1"/>
    </xf>
    <xf numFmtId="0" fontId="284" fillId="196" borderId="119" xfId="6" applyFont="1" applyFill="1" applyBorder="1" applyAlignment="1">
      <alignment horizontal="left" vertical="center" wrapText="1"/>
    </xf>
    <xf numFmtId="0" fontId="8" fillId="189" borderId="0" xfId="6" applyFont="1" applyFill="1" applyAlignment="1">
      <alignment horizontal="center" vertical="center" wrapText="1"/>
    </xf>
    <xf numFmtId="0" fontId="285" fillId="54" borderId="119" xfId="6" applyFont="1" applyFill="1" applyBorder="1" applyAlignment="1">
      <alignment horizontal="center" vertical="center" wrapText="1"/>
    </xf>
    <xf numFmtId="0" fontId="285" fillId="54" borderId="118" xfId="6" applyFont="1" applyFill="1" applyBorder="1" applyAlignment="1">
      <alignment horizontal="left" vertical="center" wrapText="1"/>
    </xf>
    <xf numFmtId="0" fontId="284" fillId="54" borderId="118" xfId="6" applyFont="1" applyFill="1" applyBorder="1" applyAlignment="1">
      <alignment horizontal="left" vertical="center" wrapText="1"/>
    </xf>
    <xf numFmtId="0" fontId="284" fillId="54" borderId="117" xfId="6" applyFont="1" applyFill="1" applyBorder="1" applyAlignment="1">
      <alignment horizontal="left" vertical="center" wrapText="1"/>
    </xf>
    <xf numFmtId="0" fontId="285" fillId="54" borderId="116" xfId="6" applyFont="1" applyFill="1" applyBorder="1" applyAlignment="1">
      <alignment horizontal="center" vertical="center" wrapText="1"/>
    </xf>
    <xf numFmtId="0" fontId="285" fillId="54" borderId="0" xfId="6" applyFont="1" applyFill="1" applyAlignment="1">
      <alignment horizontal="left" vertical="center" wrapText="1"/>
    </xf>
    <xf numFmtId="0" fontId="284" fillId="54" borderId="0" xfId="6" applyFont="1" applyFill="1" applyAlignment="1">
      <alignment horizontal="left" vertical="center" wrapText="1"/>
    </xf>
    <xf numFmtId="0" fontId="284" fillId="54" borderId="115" xfId="6" applyFont="1" applyFill="1" applyBorder="1" applyAlignment="1">
      <alignment horizontal="left" vertical="center" wrapText="1"/>
    </xf>
    <xf numFmtId="0" fontId="285" fillId="54" borderId="114" xfId="6" applyFont="1" applyFill="1" applyBorder="1" applyAlignment="1">
      <alignment horizontal="center" vertical="center" wrapText="1"/>
    </xf>
    <xf numFmtId="0" fontId="285" fillId="54" borderId="113" xfId="6" applyFont="1" applyFill="1" applyBorder="1" applyAlignment="1">
      <alignment horizontal="left" vertical="center" wrapText="1"/>
    </xf>
    <xf numFmtId="0" fontId="284" fillId="54" borderId="113" xfId="6" applyFont="1" applyFill="1" applyBorder="1" applyAlignment="1">
      <alignment horizontal="left" vertical="center" wrapText="1"/>
    </xf>
    <xf numFmtId="0" fontId="284" fillId="54" borderId="112" xfId="6" applyFont="1" applyFill="1" applyBorder="1" applyAlignment="1">
      <alignment horizontal="left" vertical="center" wrapText="1"/>
    </xf>
    <xf numFmtId="0" fontId="284" fillId="54" borderId="118" xfId="6" applyFont="1" applyFill="1" applyBorder="1" applyAlignment="1">
      <alignment horizontal="center" vertical="center" wrapText="1"/>
    </xf>
    <xf numFmtId="0" fontId="284" fillId="54" borderId="0" xfId="6" applyFont="1" applyFill="1" applyAlignment="1">
      <alignment horizontal="center" vertical="center" wrapText="1"/>
    </xf>
    <xf numFmtId="0" fontId="284" fillId="192" borderId="114" xfId="6" applyFont="1" applyFill="1" applyBorder="1" applyAlignment="1">
      <alignment horizontal="left" vertical="center" wrapText="1"/>
    </xf>
    <xf numFmtId="0" fontId="284" fillId="192" borderId="113" xfId="6" applyFont="1" applyFill="1" applyBorder="1" applyAlignment="1">
      <alignment horizontal="left" vertical="center" wrapText="1"/>
    </xf>
    <xf numFmtId="0" fontId="284" fillId="192" borderId="112" xfId="6" applyFont="1" applyFill="1" applyBorder="1" applyAlignment="1">
      <alignment horizontal="left" vertical="center" wrapText="1"/>
    </xf>
    <xf numFmtId="0" fontId="284" fillId="54" borderId="113" xfId="6" applyFont="1" applyFill="1" applyBorder="1" applyAlignment="1">
      <alignment horizontal="center" vertical="center" wrapText="1"/>
    </xf>
    <xf numFmtId="0" fontId="284" fillId="54" borderId="119" xfId="6" applyFont="1" applyFill="1" applyBorder="1" applyAlignment="1">
      <alignment horizontal="center" vertical="center" wrapText="1"/>
    </xf>
    <xf numFmtId="0" fontId="284" fillId="54" borderId="116" xfId="6" applyFont="1" applyFill="1" applyBorder="1" applyAlignment="1">
      <alignment horizontal="center" vertical="center" wrapText="1"/>
    </xf>
    <xf numFmtId="0" fontId="284" fillId="54" borderId="114" xfId="6" applyFont="1" applyFill="1" applyBorder="1" applyAlignment="1">
      <alignment horizontal="center" vertical="center" wrapText="1"/>
    </xf>
    <xf numFmtId="0" fontId="284" fillId="198" borderId="0" xfId="6" applyFont="1" applyFill="1" applyAlignment="1">
      <alignment vertical="center" wrapText="1"/>
    </xf>
    <xf numFmtId="0" fontId="8" fillId="199" borderId="0" xfId="6" applyFont="1" applyFill="1" applyAlignment="1">
      <alignment horizontal="center" vertical="center" wrapText="1"/>
    </xf>
    <xf numFmtId="0" fontId="284" fillId="199" borderId="0" xfId="6" applyFont="1" applyFill="1" applyAlignment="1">
      <alignment vertical="center" wrapText="1"/>
    </xf>
    <xf numFmtId="0" fontId="284" fillId="16" borderId="115" xfId="6" applyFont="1" applyFill="1" applyBorder="1" applyAlignment="1">
      <alignment vertical="center" wrapText="1"/>
    </xf>
    <xf numFmtId="0" fontId="284" fillId="16" borderId="112" xfId="6" applyFont="1" applyFill="1" applyBorder="1" applyAlignment="1">
      <alignment vertical="center" wrapText="1"/>
    </xf>
    <xf numFmtId="0" fontId="285" fillId="54" borderId="119" xfId="6" applyFont="1" applyFill="1" applyBorder="1" applyAlignment="1">
      <alignment horizontal="right" vertical="center" wrapText="1"/>
    </xf>
    <xf numFmtId="0" fontId="284" fillId="16" borderId="117" xfId="6" applyFont="1" applyFill="1" applyBorder="1" applyAlignment="1">
      <alignment vertical="center" wrapText="1"/>
    </xf>
    <xf numFmtId="0" fontId="285" fillId="54" borderId="116" xfId="6" applyFont="1" applyFill="1" applyBorder="1" applyAlignment="1">
      <alignment horizontal="right" vertical="center" wrapText="1"/>
    </xf>
    <xf numFmtId="0" fontId="285" fillId="54" borderId="114" xfId="6" applyFont="1" applyFill="1" applyBorder="1" applyAlignment="1">
      <alignment horizontal="right" vertical="center" wrapText="1"/>
    </xf>
    <xf numFmtId="0" fontId="285" fillId="192" borderId="116" xfId="6" applyFont="1" applyFill="1" applyBorder="1" applyAlignment="1">
      <alignment horizontal="right" vertical="center" wrapText="1"/>
    </xf>
    <xf numFmtId="0" fontId="284" fillId="192" borderId="0" xfId="6" applyFont="1" applyFill="1" applyAlignment="1">
      <alignment horizontal="center" vertical="center" wrapText="1"/>
    </xf>
    <xf numFmtId="0" fontId="284" fillId="192" borderId="0" xfId="6" applyFont="1" applyFill="1" applyAlignment="1">
      <alignment horizontal="left" vertical="center" wrapText="1"/>
    </xf>
    <xf numFmtId="0" fontId="284" fillId="200" borderId="115" xfId="6" applyFont="1" applyFill="1" applyBorder="1" applyAlignment="1">
      <alignment horizontal="left" vertical="center" wrapText="1"/>
    </xf>
    <xf numFmtId="0" fontId="284" fillId="200" borderId="0" xfId="6" applyFont="1" applyFill="1" applyAlignment="1">
      <alignment vertical="center" wrapText="1"/>
    </xf>
    <xf numFmtId="0" fontId="284" fillId="193" borderId="119" xfId="6" applyFont="1" applyFill="1" applyBorder="1" applyAlignment="1">
      <alignment horizontal="right" vertical="center" wrapText="1"/>
    </xf>
    <xf numFmtId="0" fontId="284" fillId="193" borderId="118" xfId="6" applyFont="1" applyFill="1" applyBorder="1" applyAlignment="1">
      <alignment horizontal="left" vertical="center" wrapText="1"/>
    </xf>
    <xf numFmtId="0" fontId="284" fillId="193" borderId="118" xfId="6" applyFont="1" applyFill="1" applyBorder="1" applyAlignment="1">
      <alignment horizontal="right" vertical="center" wrapText="1"/>
    </xf>
    <xf numFmtId="0" fontId="284" fillId="193" borderId="117" xfId="6" applyFont="1" applyFill="1" applyBorder="1" applyAlignment="1">
      <alignment horizontal="left" vertical="center" wrapText="1"/>
    </xf>
    <xf numFmtId="0" fontId="284" fillId="193" borderId="116" xfId="6" applyFont="1" applyFill="1" applyBorder="1" applyAlignment="1">
      <alignment horizontal="right" vertical="center" wrapText="1"/>
    </xf>
    <xf numFmtId="0" fontId="284" fillId="193" borderId="0" xfId="6" applyFont="1" applyFill="1" applyAlignment="1">
      <alignment horizontal="left" vertical="center" wrapText="1"/>
    </xf>
    <xf numFmtId="0" fontId="284" fillId="193" borderId="0" xfId="6" applyFont="1" applyFill="1" applyAlignment="1">
      <alignment horizontal="right" vertical="center" wrapText="1"/>
    </xf>
    <xf numFmtId="0" fontId="284" fillId="193" borderId="115" xfId="6" applyFont="1" applyFill="1" applyBorder="1" applyAlignment="1">
      <alignment horizontal="left" vertical="center" wrapText="1"/>
    </xf>
    <xf numFmtId="0" fontId="284" fillId="193" borderId="114" xfId="6" applyFont="1" applyFill="1" applyBorder="1" applyAlignment="1">
      <alignment horizontal="right" vertical="center" wrapText="1"/>
    </xf>
    <xf numFmtId="0" fontId="284" fillId="193" borderId="113" xfId="6" applyFont="1" applyFill="1" applyBorder="1" applyAlignment="1">
      <alignment horizontal="left" vertical="center" wrapText="1"/>
    </xf>
    <xf numFmtId="0" fontId="284" fillId="193" borderId="113" xfId="6" applyFont="1" applyFill="1" applyBorder="1" applyAlignment="1">
      <alignment horizontal="right" vertical="center" wrapText="1"/>
    </xf>
    <xf numFmtId="0" fontId="284" fillId="193" borderId="112" xfId="6" applyFont="1" applyFill="1" applyBorder="1" applyAlignment="1">
      <alignment horizontal="left" vertical="center" wrapText="1"/>
    </xf>
    <xf numFmtId="0" fontId="284" fillId="16" borderId="0" xfId="6" applyFont="1" applyFill="1" applyAlignment="1">
      <alignment vertical="center" wrapText="1"/>
    </xf>
    <xf numFmtId="0" fontId="285" fillId="54" borderId="118" xfId="6" applyFont="1" applyFill="1" applyBorder="1" applyAlignment="1">
      <alignment horizontal="right" vertical="center" wrapText="1"/>
    </xf>
    <xf numFmtId="0" fontId="285" fillId="54" borderId="0" xfId="6" applyFont="1" applyFill="1" applyAlignment="1">
      <alignment horizontal="right" vertical="center" wrapText="1"/>
    </xf>
    <xf numFmtId="0" fontId="285" fillId="54" borderId="113" xfId="6" applyFont="1" applyFill="1" applyBorder="1" applyAlignment="1">
      <alignment horizontal="right" vertical="center" wrapText="1"/>
    </xf>
    <xf numFmtId="0" fontId="285" fillId="193" borderId="119" xfId="6" applyFont="1" applyFill="1" applyBorder="1" applyAlignment="1">
      <alignment horizontal="left" vertical="center" wrapText="1"/>
    </xf>
    <xf numFmtId="0" fontId="285" fillId="193" borderId="114" xfId="6" applyFont="1" applyFill="1" applyBorder="1" applyAlignment="1">
      <alignment horizontal="left" vertical="center" wrapText="1"/>
    </xf>
    <xf numFmtId="0" fontId="284" fillId="192" borderId="115" xfId="6" applyFont="1" applyFill="1" applyBorder="1" applyAlignment="1">
      <alignment horizontal="left" vertical="center" wrapText="1"/>
    </xf>
    <xf numFmtId="0" fontId="284" fillId="54" borderId="119" xfId="6" applyFont="1" applyFill="1" applyBorder="1" applyAlignment="1">
      <alignment horizontal="left" vertical="center" wrapText="1"/>
    </xf>
    <xf numFmtId="0" fontId="284" fillId="54" borderId="116" xfId="6" applyFont="1" applyFill="1" applyBorder="1" applyAlignment="1">
      <alignment horizontal="left" vertical="center" wrapText="1"/>
    </xf>
    <xf numFmtId="0" fontId="284" fillId="54" borderId="114" xfId="6" applyFont="1" applyFill="1" applyBorder="1" applyAlignment="1">
      <alignment horizontal="left" vertical="center" wrapText="1"/>
    </xf>
    <xf numFmtId="0" fontId="284" fillId="193" borderId="118" xfId="6" applyFont="1" applyFill="1" applyBorder="1" applyAlignment="1">
      <alignment horizontal="center" vertical="center" wrapText="1"/>
    </xf>
    <xf numFmtId="0" fontId="285" fillId="193" borderId="116" xfId="6" applyFont="1" applyFill="1" applyBorder="1" applyAlignment="1">
      <alignment horizontal="left" vertical="center" wrapText="1"/>
    </xf>
    <xf numFmtId="0" fontId="284" fillId="193" borderId="0" xfId="6" applyFont="1" applyFill="1" applyAlignment="1">
      <alignment horizontal="center" vertical="center" wrapText="1"/>
    </xf>
    <xf numFmtId="0" fontId="284" fillId="193" borderId="113" xfId="6" applyFont="1" applyFill="1" applyBorder="1" applyAlignment="1">
      <alignment horizontal="center" vertical="center" wrapText="1"/>
    </xf>
    <xf numFmtId="0" fontId="284" fillId="13" borderId="119" xfId="6" applyFont="1" applyFill="1" applyBorder="1" applyAlignment="1">
      <alignment horizontal="left" vertical="center" wrapText="1"/>
    </xf>
    <xf numFmtId="0" fontId="18" fillId="13" borderId="118" xfId="6" applyFont="1" applyFill="1" applyBorder="1" applyAlignment="1">
      <alignment horizontal="left" vertical="center" wrapText="1"/>
    </xf>
    <xf numFmtId="0" fontId="284" fillId="13" borderId="117" xfId="6" applyFont="1" applyFill="1" applyBorder="1" applyAlignment="1">
      <alignment horizontal="center" vertical="center" wrapText="1"/>
    </xf>
    <xf numFmtId="0" fontId="284" fillId="13" borderId="116" xfId="6" applyFont="1" applyFill="1" applyBorder="1" applyAlignment="1">
      <alignment horizontal="left" vertical="center" wrapText="1"/>
    </xf>
    <xf numFmtId="0" fontId="18" fillId="13" borderId="0" xfId="6" applyFont="1" applyFill="1" applyAlignment="1">
      <alignment horizontal="left" vertical="center" wrapText="1"/>
    </xf>
    <xf numFmtId="0" fontId="284" fillId="13" borderId="115" xfId="6" applyFont="1" applyFill="1" applyBorder="1" applyAlignment="1">
      <alignment horizontal="center" vertical="center" wrapText="1"/>
    </xf>
    <xf numFmtId="0" fontId="284" fillId="13" borderId="114" xfId="6" applyFont="1" applyFill="1" applyBorder="1" applyAlignment="1">
      <alignment horizontal="left" vertical="center" wrapText="1"/>
    </xf>
    <xf numFmtId="0" fontId="18" fillId="13" borderId="113" xfId="6" applyFont="1" applyFill="1" applyBorder="1" applyAlignment="1">
      <alignment horizontal="left" vertical="center" wrapText="1"/>
    </xf>
    <xf numFmtId="0" fontId="284" fillId="13" borderId="112" xfId="6" applyFont="1" applyFill="1" applyBorder="1" applyAlignment="1">
      <alignment horizontal="center" vertical="center" wrapText="1"/>
    </xf>
    <xf numFmtId="0" fontId="12" fillId="189" borderId="0" xfId="6" applyFont="1" applyFill="1" applyAlignment="1">
      <alignment horizontal="center" vertical="center" wrapText="1"/>
    </xf>
    <xf numFmtId="0" fontId="284" fillId="196" borderId="119" xfId="6" applyFont="1" applyFill="1" applyBorder="1" applyAlignment="1">
      <alignment horizontal="right" vertical="center" wrapText="1"/>
    </xf>
    <xf numFmtId="0" fontId="284" fillId="196" borderId="118" xfId="6" applyFont="1" applyFill="1" applyBorder="1" applyAlignment="1">
      <alignment horizontal="left" vertical="center"/>
    </xf>
    <xf numFmtId="0" fontId="284" fillId="195" borderId="116" xfId="6" applyFont="1" applyFill="1" applyBorder="1" applyAlignment="1">
      <alignment horizontal="right" vertical="center" wrapText="1"/>
    </xf>
    <xf numFmtId="0" fontId="284" fillId="195" borderId="0" xfId="6" applyFont="1" applyFill="1" applyAlignment="1">
      <alignment horizontal="left" vertical="center"/>
    </xf>
    <xf numFmtId="0" fontId="284" fillId="194" borderId="114" xfId="6" applyFont="1" applyFill="1" applyBorder="1" applyAlignment="1">
      <alignment horizontal="right" vertical="center" wrapText="1"/>
    </xf>
    <xf numFmtId="0" fontId="284" fillId="194" borderId="113" xfId="6" applyFont="1" applyFill="1" applyBorder="1" applyAlignment="1">
      <alignment horizontal="left" vertical="center"/>
    </xf>
    <xf numFmtId="0" fontId="43" fillId="16" borderId="0" xfId="0" applyFont="1" applyFill="1" applyAlignment="1">
      <alignment horizontal="left" vertical="center"/>
    </xf>
    <xf numFmtId="0" fontId="287" fillId="16" borderId="0" xfId="43" applyFont="1" applyFill="1" applyAlignment="1">
      <alignment vertical="center"/>
    </xf>
    <xf numFmtId="0" fontId="288" fillId="0" borderId="0" xfId="0" applyFont="1" applyAlignment="1">
      <alignment vertical="center"/>
    </xf>
    <xf numFmtId="0" fontId="6" fillId="0" borderId="0" xfId="0" applyFont="1" applyAlignment="1">
      <alignment vertical="center"/>
    </xf>
    <xf numFmtId="0" fontId="13" fillId="19" borderId="0" xfId="0" applyFont="1" applyFill="1" applyAlignment="1">
      <alignment vertical="center"/>
    </xf>
    <xf numFmtId="0" fontId="13" fillId="19" borderId="0" xfId="0" applyFont="1" applyFill="1" applyAlignment="1">
      <alignment vertical="center" wrapText="1"/>
    </xf>
    <xf numFmtId="0" fontId="61" fillId="0" borderId="0" xfId="44" applyFont="1" applyAlignment="1">
      <alignment vertical="center"/>
    </xf>
    <xf numFmtId="0" fontId="53" fillId="0" borderId="0" xfId="44"/>
    <xf numFmtId="0" fontId="145" fillId="202" borderId="0" xfId="6" applyFont="1" applyFill="1" applyAlignment="1">
      <alignment horizontal="left" vertical="center"/>
    </xf>
    <xf numFmtId="0" fontId="288" fillId="0" borderId="0" xfId="6" applyFont="1" applyAlignment="1">
      <alignment horizontal="left" vertical="center"/>
    </xf>
    <xf numFmtId="0" fontId="4" fillId="203" borderId="0" xfId="44" applyFont="1" applyFill="1" applyAlignment="1">
      <alignment vertical="center"/>
    </xf>
    <xf numFmtId="0" fontId="8" fillId="203" borderId="0" xfId="44" applyFont="1" applyFill="1" applyAlignment="1">
      <alignment vertical="center"/>
    </xf>
    <xf numFmtId="0" fontId="291" fillId="0" borderId="0" xfId="6" applyFont="1" applyAlignment="1">
      <alignment horizontal="center" vertical="center"/>
    </xf>
    <xf numFmtId="0" fontId="288" fillId="16" borderId="0" xfId="6" applyFont="1" applyFill="1" applyAlignment="1">
      <alignment horizontal="left" vertical="center"/>
    </xf>
    <xf numFmtId="0" fontId="292" fillId="16" borderId="0" xfId="44" applyFont="1" applyFill="1" applyAlignment="1">
      <alignment vertical="center"/>
    </xf>
    <xf numFmtId="0" fontId="61" fillId="16" borderId="0" xfId="44" applyFont="1" applyFill="1" applyAlignment="1">
      <alignment vertical="center"/>
    </xf>
    <xf numFmtId="0" fontId="12" fillId="204" borderId="0" xfId="44" applyFont="1" applyFill="1" applyAlignment="1">
      <alignment horizontal="center" vertical="center"/>
    </xf>
    <xf numFmtId="0" fontId="8" fillId="204" borderId="0" xfId="44" applyFont="1" applyFill="1" applyAlignment="1">
      <alignment horizontal="center" vertical="center"/>
    </xf>
    <xf numFmtId="0" fontId="290" fillId="16" borderId="0" xfId="44" applyFont="1" applyFill="1" applyAlignment="1">
      <alignment horizontal="right" vertical="center"/>
    </xf>
    <xf numFmtId="0" fontId="61" fillId="16" borderId="0" xfId="44" applyFont="1" applyFill="1" applyAlignment="1">
      <alignment horizontal="center" vertical="center"/>
    </xf>
    <xf numFmtId="0" fontId="290" fillId="16" borderId="0" xfId="44" applyFont="1" applyFill="1" applyAlignment="1">
      <alignment vertical="center"/>
    </xf>
    <xf numFmtId="0" fontId="291" fillId="16" borderId="0" xfId="6" applyFont="1" applyFill="1" applyAlignment="1">
      <alignment horizontal="right" vertical="center"/>
    </xf>
    <xf numFmtId="0" fontId="290" fillId="14" borderId="0" xfId="44" applyFont="1" applyFill="1" applyAlignment="1">
      <alignment horizontal="center" vertical="center"/>
    </xf>
    <xf numFmtId="0" fontId="61" fillId="14" borderId="0" xfId="44" applyFont="1" applyFill="1" applyAlignment="1">
      <alignment vertical="center"/>
    </xf>
    <xf numFmtId="0" fontId="291" fillId="202" borderId="0" xfId="6" applyFont="1" applyFill="1" applyAlignment="1">
      <alignment horizontal="center" vertical="center"/>
    </xf>
    <xf numFmtId="0" fontId="288" fillId="202" borderId="0" xfId="6" applyFont="1" applyFill="1" applyAlignment="1">
      <alignment horizontal="left" vertical="center"/>
    </xf>
    <xf numFmtId="0" fontId="8" fillId="199" borderId="0" xfId="6" applyFont="1" applyFill="1" applyAlignment="1">
      <alignment horizontal="center" vertical="center"/>
    </xf>
    <xf numFmtId="0" fontId="288" fillId="0" borderId="0" xfId="6" applyFont="1" applyAlignment="1">
      <alignment horizontal="center" vertical="center"/>
    </xf>
    <xf numFmtId="0" fontId="293" fillId="93" borderId="0" xfId="6" applyFont="1" applyFill="1" applyAlignment="1">
      <alignment horizontal="left" vertical="center"/>
    </xf>
    <xf numFmtId="0" fontId="288" fillId="24" borderId="0" xfId="6" applyFont="1" applyFill="1" applyAlignment="1">
      <alignment horizontal="left" vertical="center"/>
    </xf>
    <xf numFmtId="169" fontId="288" fillId="0" borderId="0" xfId="6" applyNumberFormat="1" applyFont="1" applyAlignment="1">
      <alignment horizontal="center" vertical="center"/>
    </xf>
    <xf numFmtId="1" fontId="294" fillId="0" borderId="0" xfId="6" applyNumberFormat="1" applyFont="1" applyAlignment="1">
      <alignment horizontal="center" vertical="center"/>
    </xf>
    <xf numFmtId="1" fontId="16" fillId="0" borderId="0" xfId="6" applyNumberFormat="1" applyFont="1" applyAlignment="1">
      <alignment horizontal="center" vertical="center"/>
    </xf>
    <xf numFmtId="0" fontId="288" fillId="69" borderId="0" xfId="6" applyFont="1" applyFill="1" applyAlignment="1">
      <alignment horizontal="left" vertical="center"/>
    </xf>
    <xf numFmtId="0" fontId="288" fillId="205" borderId="0" xfId="6" applyFont="1" applyFill="1" applyAlignment="1">
      <alignment horizontal="left" vertical="center"/>
    </xf>
    <xf numFmtId="0" fontId="290" fillId="13" borderId="0" xfId="44" applyFont="1" applyFill="1" applyAlignment="1">
      <alignment horizontal="right" vertical="center"/>
    </xf>
    <xf numFmtId="0" fontId="61" fillId="13" borderId="0" xfId="44" applyFont="1" applyFill="1" applyAlignment="1">
      <alignment vertical="center"/>
    </xf>
    <xf numFmtId="0" fontId="288" fillId="206" borderId="0" xfId="6" applyFont="1" applyFill="1" applyAlignment="1">
      <alignment horizontal="left" vertical="center"/>
    </xf>
    <xf numFmtId="0" fontId="290" fillId="9" borderId="0" xfId="44" applyFont="1" applyFill="1" applyAlignment="1">
      <alignment horizontal="right" vertical="center"/>
    </xf>
    <xf numFmtId="0" fontId="290" fillId="9" borderId="0" xfId="44" applyFont="1" applyFill="1" applyAlignment="1">
      <alignment vertical="center"/>
    </xf>
    <xf numFmtId="0" fontId="292" fillId="14" borderId="0" xfId="44" applyFont="1" applyFill="1" applyAlignment="1">
      <alignment vertical="center"/>
    </xf>
    <xf numFmtId="0" fontId="293" fillId="207" borderId="0" xfId="6" applyFont="1" applyFill="1" applyAlignment="1">
      <alignment horizontal="left" vertical="center"/>
    </xf>
    <xf numFmtId="0" fontId="61" fillId="11" borderId="0" xfId="44" applyFont="1" applyFill="1" applyAlignment="1">
      <alignment horizontal="right" vertical="center"/>
    </xf>
    <xf numFmtId="0" fontId="292" fillId="11" borderId="0" xfId="44" applyFont="1" applyFill="1" applyAlignment="1">
      <alignment vertical="center"/>
    </xf>
    <xf numFmtId="0" fontId="61" fillId="14" borderId="0" xfId="44" applyFont="1" applyFill="1" applyAlignment="1">
      <alignment horizontal="right" vertical="center"/>
    </xf>
    <xf numFmtId="0" fontId="293" fillId="41" borderId="0" xfId="6" applyFont="1" applyFill="1" applyAlignment="1">
      <alignment horizontal="left" vertical="center"/>
    </xf>
    <xf numFmtId="0" fontId="288" fillId="208" borderId="0" xfId="6" applyFont="1" applyFill="1" applyAlignment="1">
      <alignment horizontal="left" vertical="center"/>
    </xf>
    <xf numFmtId="0" fontId="288" fillId="185" borderId="0" xfId="6" applyFont="1" applyFill="1" applyAlignment="1">
      <alignment horizontal="left" vertical="center"/>
    </xf>
    <xf numFmtId="0" fontId="293" fillId="209" borderId="0" xfId="6" applyFont="1" applyFill="1" applyAlignment="1">
      <alignment horizontal="left" vertical="center"/>
    </xf>
    <xf numFmtId="0" fontId="288" fillId="210" borderId="0" xfId="6" applyFont="1" applyFill="1" applyAlignment="1">
      <alignment horizontal="left" vertical="center"/>
    </xf>
    <xf numFmtId="0" fontId="293" fillId="211" borderId="0" xfId="6" applyFont="1" applyFill="1" applyAlignment="1">
      <alignment horizontal="left" vertical="center"/>
    </xf>
    <xf numFmtId="0" fontId="296" fillId="0" borderId="0" xfId="6" applyFont="1" applyAlignment="1">
      <alignment horizontal="right" vertical="center"/>
    </xf>
    <xf numFmtId="0" fontId="296" fillId="0" borderId="0" xfId="6" applyFont="1" applyAlignment="1">
      <alignment horizontal="left" vertical="center"/>
    </xf>
    <xf numFmtId="0" fontId="297" fillId="0" borderId="0" xfId="6" applyFont="1" applyAlignment="1">
      <alignment horizontal="left" vertical="center"/>
    </xf>
    <xf numFmtId="0" fontId="4" fillId="93" borderId="97" xfId="6" applyFont="1" applyFill="1" applyBorder="1" applyAlignment="1">
      <alignment horizontal="center" vertical="center"/>
    </xf>
    <xf numFmtId="0" fontId="4" fillId="93" borderId="9" xfId="6" applyFont="1" applyFill="1" applyBorder="1" applyAlignment="1">
      <alignment horizontal="left" vertical="center"/>
    </xf>
    <xf numFmtId="0" fontId="12" fillId="213" borderId="9" xfId="6" applyFont="1" applyFill="1" applyBorder="1" applyAlignment="1">
      <alignment horizontal="center" vertical="center"/>
    </xf>
    <xf numFmtId="0" fontId="298" fillId="213" borderId="9" xfId="6" applyFont="1" applyFill="1" applyBorder="1" applyAlignment="1">
      <alignment horizontal="left" vertical="center"/>
    </xf>
    <xf numFmtId="0" fontId="298" fillId="214" borderId="9" xfId="6" applyFont="1" applyFill="1" applyBorder="1" applyAlignment="1">
      <alignment horizontal="left" vertical="center"/>
    </xf>
    <xf numFmtId="0" fontId="10" fillId="215" borderId="70" xfId="6" applyFont="1" applyFill="1" applyBorder="1" applyAlignment="1">
      <alignment horizontal="left" vertical="center"/>
    </xf>
    <xf numFmtId="0" fontId="299" fillId="215" borderId="120" xfId="6" applyFont="1" applyFill="1" applyBorder="1" applyAlignment="1">
      <alignment horizontal="left" vertical="center"/>
    </xf>
    <xf numFmtId="0" fontId="4" fillId="214" borderId="9" xfId="6" applyFont="1" applyFill="1" applyBorder="1" applyAlignment="1">
      <alignment horizontal="left" vertical="center"/>
    </xf>
    <xf numFmtId="0" fontId="298" fillId="214" borderId="60" xfId="6" applyFont="1" applyFill="1" applyBorder="1" applyAlignment="1">
      <alignment horizontal="left" vertical="center"/>
    </xf>
    <xf numFmtId="0" fontId="291" fillId="216" borderId="17" xfId="44" applyFont="1" applyFill="1" applyBorder="1" applyAlignment="1">
      <alignment horizontal="right" vertical="center"/>
    </xf>
    <xf numFmtId="0" fontId="294" fillId="13" borderId="0" xfId="6" applyFont="1" applyFill="1" applyAlignment="1">
      <alignment horizontal="center" vertical="center"/>
    </xf>
    <xf numFmtId="0" fontId="300" fillId="33" borderId="0" xfId="11" applyFont="1" applyFill="1" applyAlignment="1">
      <alignment horizontal="right" vertical="center"/>
    </xf>
    <xf numFmtId="0" fontId="301" fillId="27" borderId="0" xfId="11" applyFont="1" applyFill="1" applyAlignment="1">
      <alignment horizontal="center" vertical="center"/>
    </xf>
    <xf numFmtId="0" fontId="16" fillId="33" borderId="0" xfId="11" applyFont="1" applyFill="1" applyAlignment="1">
      <alignment horizontal="right" vertical="center" wrapText="1"/>
    </xf>
    <xf numFmtId="0" fontId="20" fillId="27" borderId="0" xfId="11" applyFont="1" applyFill="1" applyAlignment="1">
      <alignment horizontal="center" vertical="center"/>
    </xf>
    <xf numFmtId="2" fontId="301" fillId="27" borderId="0" xfId="6" applyNumberFormat="1" applyFont="1" applyFill="1" applyAlignment="1">
      <alignment horizontal="center" vertical="center"/>
    </xf>
    <xf numFmtId="2" fontId="20" fillId="27" borderId="0" xfId="6" applyNumberFormat="1" applyFont="1" applyFill="1" applyAlignment="1">
      <alignment horizontal="center" vertical="center"/>
    </xf>
    <xf numFmtId="0" fontId="16" fillId="33" borderId="25" xfId="11" applyFont="1" applyFill="1" applyBorder="1" applyAlignment="1">
      <alignment horizontal="right" vertical="center" wrapText="1"/>
    </xf>
    <xf numFmtId="0" fontId="20" fillId="27" borderId="121" xfId="11" applyFont="1" applyFill="1" applyBorder="1" applyAlignment="1">
      <alignment horizontal="center" vertical="center" wrapText="1"/>
    </xf>
    <xf numFmtId="0" fontId="291" fillId="24" borderId="0" xfId="11" applyFont="1" applyFill="1" applyAlignment="1">
      <alignment horizontal="right" vertical="center" wrapText="1"/>
    </xf>
    <xf numFmtId="188" fontId="291" fillId="24" borderId="16" xfId="6" applyNumberFormat="1" applyFont="1" applyFill="1" applyBorder="1" applyAlignment="1">
      <alignment horizontal="center" vertical="center"/>
    </xf>
    <xf numFmtId="189" fontId="16" fillId="17" borderId="0" xfId="11" applyNumberFormat="1" applyFont="1" applyFill="1" applyAlignment="1">
      <alignment horizontal="center" vertical="center"/>
    </xf>
    <xf numFmtId="0" fontId="294" fillId="33" borderId="0" xfId="11" applyFont="1" applyFill="1" applyAlignment="1">
      <alignment horizontal="right" vertical="center"/>
    </xf>
    <xf numFmtId="175" fontId="294" fillId="27" borderId="0" xfId="11" applyNumberFormat="1" applyFont="1" applyFill="1" applyAlignment="1">
      <alignment horizontal="center" vertical="center"/>
    </xf>
    <xf numFmtId="0" fontId="300" fillId="0" borderId="0" xfId="11" applyFont="1" applyAlignment="1">
      <alignment horizontal="center" vertical="center" wrapText="1"/>
    </xf>
    <xf numFmtId="0" fontId="300" fillId="27" borderId="0" xfId="11" applyFont="1" applyFill="1" applyAlignment="1">
      <alignment horizontal="center" vertical="center" wrapText="1"/>
    </xf>
    <xf numFmtId="0" fontId="288" fillId="206" borderId="0" xfId="6" applyFont="1" applyFill="1" applyAlignment="1">
      <alignment horizontal="center" vertical="center"/>
    </xf>
    <xf numFmtId="0" fontId="300" fillId="33" borderId="14" xfId="11" applyFont="1" applyFill="1" applyBorder="1" applyAlignment="1">
      <alignment horizontal="right" vertical="center"/>
    </xf>
    <xf numFmtId="0" fontId="302" fillId="27" borderId="14" xfId="18" applyFont="1" applyFill="1" applyBorder="1" applyAlignment="1">
      <alignment horizontal="center" vertical="center" wrapText="1"/>
    </xf>
    <xf numFmtId="0" fontId="303" fillId="24" borderId="0" xfId="11" applyFont="1" applyFill="1" applyAlignment="1">
      <alignment horizontal="right" vertical="center"/>
    </xf>
    <xf numFmtId="0" fontId="18" fillId="27" borderId="16" xfId="25" applyFont="1" applyFill="1" applyBorder="1" applyAlignment="1">
      <alignment horizontal="left" vertical="center" wrapText="1"/>
    </xf>
    <xf numFmtId="0" fontId="291" fillId="216" borderId="17" xfId="11" applyFont="1" applyFill="1" applyBorder="1" applyAlignment="1">
      <alignment horizontal="right" vertical="center"/>
    </xf>
    <xf numFmtId="0" fontId="291" fillId="216" borderId="0" xfId="11" applyFont="1" applyFill="1" applyAlignment="1">
      <alignment horizontal="right" vertical="center"/>
    </xf>
    <xf numFmtId="0" fontId="288" fillId="0" borderId="17" xfId="6" applyFont="1" applyBorder="1" applyAlignment="1">
      <alignment horizontal="left" vertical="center"/>
    </xf>
    <xf numFmtId="0" fontId="304" fillId="16" borderId="0" xfId="6" applyFont="1" applyFill="1" applyAlignment="1">
      <alignment horizontal="left" vertical="center"/>
    </xf>
    <xf numFmtId="0" fontId="305" fillId="16" borderId="0" xfId="11" applyFont="1" applyFill="1" applyAlignment="1">
      <alignment horizontal="center" vertical="center"/>
    </xf>
    <xf numFmtId="0" fontId="114" fillId="16" borderId="0" xfId="11" applyFont="1" applyFill="1" applyAlignment="1">
      <alignment horizontal="center" vertical="center"/>
    </xf>
    <xf numFmtId="0" fontId="288" fillId="16" borderId="16" xfId="6" applyFont="1" applyFill="1" applyBorder="1" applyAlignment="1">
      <alignment horizontal="left" vertical="center"/>
    </xf>
    <xf numFmtId="0" fontId="303" fillId="206" borderId="17" xfId="6" applyFont="1" applyFill="1" applyBorder="1" applyAlignment="1">
      <alignment horizontal="center" vertical="center"/>
    </xf>
    <xf numFmtId="0" fontId="303" fillId="206" borderId="0" xfId="6" applyFont="1" applyFill="1" applyAlignment="1">
      <alignment horizontal="center" vertical="center"/>
    </xf>
    <xf numFmtId="0" fontId="290" fillId="216" borderId="0" xfId="44" applyFont="1" applyFill="1" applyAlignment="1">
      <alignment vertical="center"/>
    </xf>
    <xf numFmtId="0" fontId="8" fillId="204" borderId="16" xfId="44" applyFont="1" applyFill="1" applyBorder="1" applyAlignment="1">
      <alignment horizontal="center" vertical="center"/>
    </xf>
    <xf numFmtId="0" fontId="300" fillId="0" borderId="17" xfId="11" applyFont="1" applyBorder="1" applyAlignment="1">
      <alignment horizontal="right" vertical="center"/>
    </xf>
    <xf numFmtId="1" fontId="306" fillId="17" borderId="22" xfId="11" applyNumberFormat="1" applyFont="1" applyFill="1" applyBorder="1" applyAlignment="1">
      <alignment horizontal="center" vertical="center"/>
    </xf>
    <xf numFmtId="0" fontId="307" fillId="76" borderId="0" xfId="11" applyFont="1" applyFill="1" applyAlignment="1">
      <alignment horizontal="center" vertical="center"/>
    </xf>
    <xf numFmtId="1" fontId="288" fillId="24" borderId="0" xfId="6" applyNumberFormat="1" applyFont="1" applyFill="1" applyAlignment="1">
      <alignment horizontal="center" vertical="center"/>
    </xf>
    <xf numFmtId="0" fontId="290" fillId="43" borderId="0" xfId="44" applyFont="1" applyFill="1" applyAlignment="1">
      <alignment horizontal="right" vertical="center"/>
    </xf>
    <xf numFmtId="0" fontId="61" fillId="13" borderId="16" xfId="44" applyFont="1" applyFill="1" applyBorder="1" applyAlignment="1">
      <alignment vertical="center"/>
    </xf>
    <xf numFmtId="0" fontId="288" fillId="43" borderId="0" xfId="6" applyFont="1" applyFill="1" applyAlignment="1">
      <alignment horizontal="left" vertical="center"/>
    </xf>
    <xf numFmtId="0" fontId="53" fillId="43" borderId="16" xfId="44" applyFill="1" applyBorder="1"/>
    <xf numFmtId="0" fontId="308" fillId="216" borderId="17" xfId="11" applyFont="1" applyFill="1" applyBorder="1" applyAlignment="1">
      <alignment horizontal="right" vertical="center" wrapText="1"/>
    </xf>
    <xf numFmtId="0" fontId="308" fillId="216" borderId="66" xfId="11" applyFont="1" applyFill="1" applyBorder="1" applyAlignment="1">
      <alignment horizontal="right" vertical="center" wrapText="1"/>
    </xf>
    <xf numFmtId="0" fontId="53" fillId="16" borderId="16" xfId="44" applyFill="1" applyBorder="1"/>
    <xf numFmtId="0" fontId="4" fillId="207" borderId="97" xfId="6" applyFont="1" applyFill="1" applyBorder="1" applyAlignment="1">
      <alignment horizontal="center" vertical="center"/>
    </xf>
    <xf numFmtId="0" fontId="4" fillId="207" borderId="9" xfId="6" applyFont="1" applyFill="1" applyBorder="1" applyAlignment="1">
      <alignment horizontal="left" vertical="center"/>
    </xf>
    <xf numFmtId="0" fontId="4" fillId="41" borderId="97" xfId="6" applyFont="1" applyFill="1" applyBorder="1" applyAlignment="1">
      <alignment horizontal="center" vertical="center"/>
    </xf>
    <xf numFmtId="0" fontId="4" fillId="41" borderId="9" xfId="6" applyFont="1" applyFill="1" applyBorder="1" applyAlignment="1">
      <alignment horizontal="left" vertical="center"/>
    </xf>
    <xf numFmtId="0" fontId="296" fillId="0" borderId="97" xfId="6" applyFont="1" applyBorder="1" applyAlignment="1">
      <alignment horizontal="right" vertical="center"/>
    </xf>
    <xf numFmtId="0" fontId="296" fillId="0" borderId="9" xfId="6" applyFont="1" applyBorder="1" applyAlignment="1">
      <alignment horizontal="left" vertical="center"/>
    </xf>
    <xf numFmtId="0" fontId="297" fillId="0" borderId="9" xfId="6" applyFont="1" applyBorder="1" applyAlignment="1">
      <alignment horizontal="left" vertical="center"/>
    </xf>
    <xf numFmtId="0" fontId="288" fillId="0" borderId="9" xfId="6" applyFont="1" applyBorder="1" applyAlignment="1">
      <alignment horizontal="left" vertical="center"/>
    </xf>
    <xf numFmtId="0" fontId="288" fillId="0" borderId="60" xfId="6" applyFont="1" applyBorder="1" applyAlignment="1">
      <alignment horizontal="left" vertical="center"/>
    </xf>
    <xf numFmtId="0" fontId="4" fillId="217" borderId="97" xfId="6" applyFont="1" applyFill="1" applyBorder="1" applyAlignment="1">
      <alignment horizontal="center" vertical="center"/>
    </xf>
    <xf numFmtId="0" fontId="4" fillId="217" borderId="9" xfId="6" applyFont="1" applyFill="1" applyBorder="1" applyAlignment="1">
      <alignment horizontal="left" vertical="center"/>
    </xf>
    <xf numFmtId="0" fontId="288" fillId="16" borderId="17" xfId="6" applyFont="1" applyFill="1" applyBorder="1" applyAlignment="1">
      <alignment horizontal="left" vertical="center"/>
    </xf>
    <xf numFmtId="0" fontId="4" fillId="218" borderId="97" xfId="6" applyFont="1" applyFill="1" applyBorder="1" applyAlignment="1">
      <alignment horizontal="center" vertical="center"/>
    </xf>
    <xf numFmtId="0" fontId="4" fillId="218" borderId="9" xfId="6" applyFont="1" applyFill="1" applyBorder="1" applyAlignment="1">
      <alignment horizontal="left" vertical="center"/>
    </xf>
    <xf numFmtId="0" fontId="295" fillId="167" borderId="97" xfId="6" applyFont="1" applyFill="1" applyBorder="1" applyAlignment="1">
      <alignment horizontal="center" vertical="center"/>
    </xf>
    <xf numFmtId="0" fontId="295" fillId="167" borderId="9" xfId="6" applyFont="1" applyFill="1" applyBorder="1" applyAlignment="1">
      <alignment horizontal="left" vertical="center"/>
    </xf>
    <xf numFmtId="0" fontId="245" fillId="211" borderId="97" xfId="6" applyFont="1" applyFill="1" applyBorder="1" applyAlignment="1">
      <alignment horizontal="center" vertical="center"/>
    </xf>
    <xf numFmtId="0" fontId="245" fillId="211" borderId="9" xfId="6" applyFont="1" applyFill="1" applyBorder="1" applyAlignment="1">
      <alignment horizontal="left" vertical="center"/>
    </xf>
    <xf numFmtId="0" fontId="29" fillId="16" borderId="0" xfId="6" applyFill="1"/>
    <xf numFmtId="0" fontId="94" fillId="0" borderId="0" xfId="6" applyFont="1" applyAlignment="1">
      <alignment vertical="center"/>
    </xf>
    <xf numFmtId="0" fontId="288" fillId="221" borderId="0" xfId="6" applyFont="1" applyFill="1" applyAlignment="1">
      <alignment horizontal="right" vertical="center"/>
    </xf>
    <xf numFmtId="0" fontId="16" fillId="222" borderId="0" xfId="6" applyFont="1" applyFill="1" applyAlignment="1">
      <alignment horizontal="center" vertical="center"/>
    </xf>
    <xf numFmtId="0" fontId="265" fillId="0" borderId="0" xfId="6" applyFont="1" applyAlignment="1">
      <alignment horizontal="right" vertical="center"/>
    </xf>
    <xf numFmtId="0" fontId="265" fillId="16" borderId="0" xfId="6" applyFont="1" applyFill="1" applyAlignment="1">
      <alignment vertical="center"/>
    </xf>
    <xf numFmtId="0" fontId="94" fillId="16" borderId="0" xfId="6" applyFont="1" applyFill="1" applyAlignment="1">
      <alignment vertical="center"/>
    </xf>
    <xf numFmtId="0" fontId="94" fillId="0" borderId="0" xfId="6" applyFont="1" applyAlignment="1">
      <alignment horizontal="center" vertical="center"/>
    </xf>
    <xf numFmtId="175" fontId="42" fillId="33" borderId="0" xfId="11" applyNumberFormat="1" applyFont="1" applyFill="1" applyAlignment="1">
      <alignment horizontal="center" vertical="center"/>
    </xf>
    <xf numFmtId="0" fontId="94" fillId="16" borderId="0" xfId="6" applyFont="1" applyFill="1" applyAlignment="1">
      <alignment horizontal="right" vertical="center"/>
    </xf>
    <xf numFmtId="0" fontId="16" fillId="221" borderId="0" xfId="6" applyFont="1" applyFill="1" applyAlignment="1">
      <alignment horizontal="right" vertical="center"/>
    </xf>
    <xf numFmtId="0" fontId="291" fillId="206" borderId="0" xfId="6" applyFont="1" applyFill="1" applyAlignment="1">
      <alignment horizontal="center" vertical="center"/>
    </xf>
    <xf numFmtId="0" fontId="16" fillId="224" borderId="0" xfId="6" applyFont="1" applyFill="1" applyAlignment="1">
      <alignment horizontal="center" vertical="center"/>
    </xf>
    <xf numFmtId="175" fontId="82" fillId="224" borderId="0" xfId="11" applyNumberFormat="1" applyFont="1" applyFill="1" applyAlignment="1">
      <alignment horizontal="center" vertical="center"/>
    </xf>
    <xf numFmtId="0" fontId="294" fillId="224" borderId="0" xfId="6" applyFont="1" applyFill="1" applyAlignment="1">
      <alignment horizontal="center" vertical="center"/>
    </xf>
    <xf numFmtId="175" fontId="63" fillId="224" borderId="0" xfId="11" applyNumberFormat="1" applyFont="1" applyFill="1" applyAlignment="1">
      <alignment horizontal="center" vertical="center"/>
    </xf>
    <xf numFmtId="190" fontId="291" fillId="206" borderId="0" xfId="6" applyNumberFormat="1" applyFont="1" applyFill="1" applyAlignment="1">
      <alignment horizontal="center" vertical="center"/>
    </xf>
    <xf numFmtId="190" fontId="291" fillId="16" borderId="0" xfId="6" applyNumberFormat="1" applyFont="1" applyFill="1" applyAlignment="1">
      <alignment horizontal="center" vertical="center"/>
    </xf>
    <xf numFmtId="0" fontId="5" fillId="9" borderId="0" xfId="0" applyFont="1" applyFill="1" applyAlignment="1">
      <alignment horizontal="center" vertical="center" wrapText="1"/>
    </xf>
    <xf numFmtId="0" fontId="5" fillId="14" borderId="0" xfId="0" applyFont="1" applyFill="1" applyAlignment="1">
      <alignment horizontal="center" vertical="center" wrapText="1"/>
    </xf>
    <xf numFmtId="0" fontId="310" fillId="54" borderId="122" xfId="0" applyFont="1" applyFill="1" applyBorder="1" applyAlignment="1">
      <alignment vertical="center" wrapText="1"/>
    </xf>
    <xf numFmtId="0" fontId="311" fillId="225" borderId="122" xfId="0" applyFont="1" applyFill="1" applyBorder="1" applyAlignment="1">
      <alignment vertical="center" wrapText="1"/>
    </xf>
    <xf numFmtId="2" fontId="306" fillId="17" borderId="22" xfId="11" applyNumberFormat="1" applyFont="1" applyFill="1" applyBorder="1" applyAlignment="1">
      <alignment horizontal="center" vertical="center"/>
    </xf>
    <xf numFmtId="2" fontId="288" fillId="24" borderId="0" xfId="6" applyNumberFormat="1" applyFont="1" applyFill="1" applyAlignment="1">
      <alignment horizontal="center" vertical="center"/>
    </xf>
    <xf numFmtId="191" fontId="63" fillId="224" borderId="0" xfId="11" applyNumberFormat="1" applyFont="1" applyFill="1" applyAlignment="1">
      <alignment horizontal="center" vertical="center"/>
    </xf>
    <xf numFmtId="192" fontId="42" fillId="33" borderId="0" xfId="11" applyNumberFormat="1" applyFont="1" applyFill="1" applyAlignment="1">
      <alignment horizontal="center" vertical="center"/>
    </xf>
    <xf numFmtId="0" fontId="87" fillId="54" borderId="123" xfId="6" applyFont="1" applyFill="1" applyBorder="1" applyAlignment="1">
      <alignment vertical="center" wrapText="1"/>
    </xf>
    <xf numFmtId="0" fontId="83" fillId="54" borderId="124" xfId="6" applyFont="1" applyFill="1" applyBorder="1" applyAlignment="1">
      <alignment horizontal="right" vertical="center" wrapText="1"/>
    </xf>
    <xf numFmtId="0" fontId="9" fillId="226" borderId="123" xfId="6" applyFont="1" applyFill="1" applyBorder="1" applyAlignment="1">
      <alignment horizontal="center" vertical="center" wrapText="1"/>
    </xf>
    <xf numFmtId="0" fontId="9" fillId="226" borderId="124" xfId="6" applyFont="1" applyFill="1" applyBorder="1" applyAlignment="1">
      <alignment horizontal="center" vertical="center" wrapText="1"/>
    </xf>
    <xf numFmtId="0" fontId="87" fillId="54" borderId="0" xfId="6" applyFont="1" applyFill="1" applyAlignment="1">
      <alignment vertical="center" wrapText="1"/>
    </xf>
    <xf numFmtId="0" fontId="9" fillId="226" borderId="0" xfId="6" applyFont="1" applyFill="1" applyAlignment="1">
      <alignment horizontal="center" vertical="center" wrapText="1"/>
    </xf>
    <xf numFmtId="0" fontId="87" fillId="54" borderId="122" xfId="6" applyFont="1" applyFill="1" applyBorder="1" applyAlignment="1">
      <alignment vertical="center" wrapText="1"/>
    </xf>
    <xf numFmtId="0" fontId="9" fillId="226" borderId="122" xfId="6" applyFont="1" applyFill="1" applyBorder="1" applyAlignment="1">
      <alignment horizontal="center" vertical="center" wrapText="1"/>
    </xf>
    <xf numFmtId="0" fontId="10" fillId="226" borderId="122" xfId="6" applyFont="1" applyFill="1" applyBorder="1" applyAlignment="1">
      <alignment horizontal="center" vertical="center" wrapText="1"/>
    </xf>
    <xf numFmtId="49" fontId="87" fillId="9" borderId="122" xfId="6" applyNumberFormat="1" applyFont="1" applyFill="1" applyBorder="1" applyAlignment="1">
      <alignment vertical="center" wrapText="1"/>
    </xf>
    <xf numFmtId="1" fontId="87" fillId="9" borderId="122" xfId="6" applyNumberFormat="1" applyFont="1" applyFill="1" applyBorder="1" applyAlignment="1">
      <alignment horizontal="center" vertical="center" wrapText="1"/>
    </xf>
    <xf numFmtId="49" fontId="87" fillId="54" borderId="122" xfId="6" applyNumberFormat="1" applyFont="1" applyFill="1" applyBorder="1" applyAlignment="1">
      <alignment vertical="center" wrapText="1"/>
    </xf>
    <xf numFmtId="1" fontId="87" fillId="54" borderId="122" xfId="6" applyNumberFormat="1" applyFont="1" applyFill="1" applyBorder="1" applyAlignment="1">
      <alignment horizontal="center" vertical="center" wrapText="1"/>
    </xf>
    <xf numFmtId="0" fontId="83" fillId="225" borderId="122" xfId="6" applyFont="1" applyFill="1" applyBorder="1" applyAlignment="1">
      <alignment vertical="center" wrapText="1"/>
    </xf>
    <xf numFmtId="0" fontId="312" fillId="226" borderId="0" xfId="6" applyFont="1" applyFill="1" applyAlignment="1">
      <alignment horizontal="center" vertical="center" wrapText="1"/>
    </xf>
    <xf numFmtId="0" fontId="87" fillId="226" borderId="0" xfId="6" applyFont="1" applyFill="1" applyAlignment="1">
      <alignment vertical="center" wrapText="1"/>
    </xf>
    <xf numFmtId="0" fontId="83" fillId="54" borderId="122" xfId="6" applyFont="1" applyFill="1" applyBorder="1" applyAlignment="1">
      <alignment vertical="center" wrapText="1"/>
    </xf>
    <xf numFmtId="0" fontId="245" fillId="226" borderId="0" xfId="6" applyFont="1" applyFill="1" applyAlignment="1">
      <alignment horizontal="center" vertical="center" wrapText="1"/>
    </xf>
    <xf numFmtId="0" fontId="5" fillId="13" borderId="0" xfId="0" applyFont="1" applyFill="1" applyAlignment="1">
      <alignment horizontal="center" vertical="center" wrapText="1"/>
    </xf>
    <xf numFmtId="0" fontId="39" fillId="16" borderId="0" xfId="41" applyFont="1" applyFill="1" applyAlignment="1">
      <alignment vertical="center"/>
    </xf>
    <xf numFmtId="0" fontId="39" fillId="16" borderId="0" xfId="41" applyFont="1" applyFill="1" applyAlignment="1">
      <alignment horizontal="left" vertical="center"/>
    </xf>
    <xf numFmtId="0" fontId="9" fillId="189" borderId="111" xfId="6" applyFont="1" applyFill="1" applyBorder="1" applyAlignment="1">
      <alignment horizontal="center" vertical="center" wrapText="1"/>
    </xf>
    <xf numFmtId="0" fontId="285" fillId="191" borderId="125" xfId="6" applyFont="1" applyFill="1" applyBorder="1" applyAlignment="1">
      <alignment horizontal="right" vertical="center" wrapText="1"/>
    </xf>
    <xf numFmtId="0" fontId="285" fillId="191" borderId="126" xfId="6" applyFont="1" applyFill="1" applyBorder="1" applyAlignment="1">
      <alignment horizontal="right" vertical="center" wrapText="1"/>
    </xf>
    <xf numFmtId="0" fontId="9" fillId="189" borderId="0" xfId="6" applyFont="1" applyFill="1" applyAlignment="1">
      <alignment horizontal="center" vertical="center" wrapText="1"/>
    </xf>
    <xf numFmtId="0" fontId="285" fillId="0" borderId="0" xfId="6" applyFont="1" applyAlignment="1">
      <alignment horizontal="left" vertical="center"/>
    </xf>
    <xf numFmtId="0" fontId="284" fillId="54" borderId="119" xfId="6" applyFont="1" applyFill="1" applyBorder="1" applyAlignment="1">
      <alignment horizontal="right" vertical="center" wrapText="1"/>
    </xf>
    <xf numFmtId="0" fontId="284" fillId="54" borderId="116" xfId="6" applyFont="1" applyFill="1" applyBorder="1" applyAlignment="1">
      <alignment horizontal="right" vertical="center" wrapText="1"/>
    </xf>
    <xf numFmtId="0" fontId="284" fillId="54" borderId="114" xfId="6" applyFont="1" applyFill="1" applyBorder="1" applyAlignment="1">
      <alignment horizontal="right" vertical="center" wrapText="1"/>
    </xf>
    <xf numFmtId="0" fontId="16" fillId="0" borderId="0" xfId="9" applyFont="1" applyAlignment="1">
      <alignment vertical="center"/>
    </xf>
    <xf numFmtId="0" fontId="83" fillId="54" borderId="122" xfId="0" applyFont="1" applyFill="1" applyBorder="1" applyAlignment="1">
      <alignment vertical="center" wrapText="1"/>
    </xf>
    <xf numFmtId="0" fontId="311" fillId="225" borderId="122" xfId="0" applyFont="1" applyFill="1" applyBorder="1" applyAlignment="1">
      <alignment horizontal="center" vertical="center" wrapText="1"/>
    </xf>
    <xf numFmtId="0" fontId="310" fillId="54" borderId="122" xfId="0" applyFont="1" applyFill="1" applyBorder="1" applyAlignment="1">
      <alignment horizontal="center" vertical="center" wrapText="1"/>
    </xf>
    <xf numFmtId="1" fontId="37" fillId="95" borderId="0" xfId="11" applyNumberFormat="1" applyFont="1" applyFill="1" applyAlignment="1" applyProtection="1">
      <alignment horizontal="center" vertical="center"/>
      <protection hidden="1"/>
    </xf>
    <xf numFmtId="0" fontId="41" fillId="109" borderId="60" xfId="13" applyFont="1" applyFill="1" applyBorder="1" applyAlignment="1">
      <alignment horizontal="center" vertical="center"/>
    </xf>
    <xf numFmtId="0" fontId="41" fillId="109" borderId="16" xfId="13" applyFont="1" applyFill="1" applyBorder="1" applyAlignment="1">
      <alignment horizontal="center" vertical="center"/>
    </xf>
    <xf numFmtId="1" fontId="37" fillId="43" borderId="9" xfId="11" applyNumberFormat="1" applyFont="1" applyFill="1" applyBorder="1" applyAlignment="1" applyProtection="1">
      <alignment horizontal="center" vertical="center"/>
      <protection hidden="1"/>
    </xf>
    <xf numFmtId="1" fontId="37" fillId="43" borderId="0" xfId="11" applyNumberFormat="1" applyFont="1" applyFill="1" applyAlignment="1" applyProtection="1">
      <alignment horizontal="center" vertical="center"/>
      <protection hidden="1"/>
    </xf>
    <xf numFmtId="0" fontId="41" fillId="109" borderId="60" xfId="13" applyFont="1" applyFill="1" applyBorder="1" applyAlignment="1">
      <alignment horizontal="center" vertical="center" wrapText="1"/>
    </xf>
    <xf numFmtId="0" fontId="41" fillId="109" borderId="16" xfId="13" applyFont="1" applyFill="1" applyBorder="1" applyAlignment="1">
      <alignment horizontal="center" vertical="center" wrapText="1"/>
    </xf>
    <xf numFmtId="184" fontId="66" fillId="171" borderId="0" xfId="13" applyNumberFormat="1" applyFont="1" applyFill="1" applyAlignment="1">
      <alignment horizontal="center" vertical="center"/>
    </xf>
    <xf numFmtId="1" fontId="37" fillId="104" borderId="9" xfId="11" applyNumberFormat="1" applyFont="1" applyFill="1" applyBorder="1" applyAlignment="1" applyProtection="1">
      <alignment horizontal="center" vertical="center" wrapText="1"/>
      <protection hidden="1"/>
    </xf>
    <xf numFmtId="1" fontId="37" fillId="104" borderId="0" xfId="11" applyNumberFormat="1" applyFont="1" applyFill="1" applyAlignment="1" applyProtection="1">
      <alignment horizontal="center" vertical="center" wrapText="1"/>
      <protection hidden="1"/>
    </xf>
    <xf numFmtId="184" fontId="66" fillId="171" borderId="67" xfId="13" applyNumberFormat="1" applyFont="1" applyFill="1" applyBorder="1" applyAlignment="1">
      <alignment horizontal="center" vertical="center"/>
    </xf>
    <xf numFmtId="1" fontId="59" fillId="93" borderId="9" xfId="11" applyNumberFormat="1" applyFont="1" applyFill="1" applyBorder="1" applyAlignment="1" applyProtection="1">
      <alignment horizontal="center" vertical="center" wrapText="1"/>
      <protection hidden="1"/>
    </xf>
    <xf numFmtId="1" fontId="59" fillId="93" borderId="0" xfId="11" applyNumberFormat="1" applyFont="1" applyFill="1" applyAlignment="1" applyProtection="1">
      <alignment horizontal="center" vertical="center" wrapText="1"/>
      <protection hidden="1"/>
    </xf>
    <xf numFmtId="1" fontId="37" fillId="62" borderId="9" xfId="11" applyNumberFormat="1" applyFont="1" applyFill="1" applyBorder="1" applyAlignment="1" applyProtection="1">
      <alignment horizontal="center" vertical="center" wrapText="1"/>
      <protection hidden="1"/>
    </xf>
    <xf numFmtId="1" fontId="37" fillId="62" borderId="0" xfId="11" applyNumberFormat="1" applyFont="1" applyFill="1" applyAlignment="1" applyProtection="1">
      <alignment horizontal="center" vertical="center" wrapText="1"/>
      <protection hidden="1"/>
    </xf>
    <xf numFmtId="1" fontId="37" fillId="100" borderId="9" xfId="11" applyNumberFormat="1" applyFont="1" applyFill="1" applyBorder="1" applyAlignment="1" applyProtection="1">
      <alignment horizontal="center" vertical="center" wrapText="1"/>
      <protection hidden="1"/>
    </xf>
    <xf numFmtId="1" fontId="37" fillId="100" borderId="0" xfId="11" applyNumberFormat="1" applyFont="1" applyFill="1" applyAlignment="1" applyProtection="1">
      <alignment horizontal="center" vertical="center" wrapText="1"/>
      <protection hidden="1"/>
    </xf>
    <xf numFmtId="1" fontId="37" fillId="101" borderId="9" xfId="11" applyNumberFormat="1" applyFont="1" applyFill="1" applyBorder="1" applyAlignment="1" applyProtection="1">
      <alignment horizontal="center" vertical="center" wrapText="1"/>
      <protection hidden="1"/>
    </xf>
    <xf numFmtId="1" fontId="37" fillId="101" borderId="0" xfId="11" applyNumberFormat="1" applyFont="1" applyFill="1" applyAlignment="1" applyProtection="1">
      <alignment horizontal="center" vertical="center" wrapText="1"/>
      <protection hidden="1"/>
    </xf>
    <xf numFmtId="1" fontId="37" fillId="92" borderId="9" xfId="11" applyNumberFormat="1" applyFont="1" applyFill="1" applyBorder="1" applyAlignment="1" applyProtection="1">
      <alignment horizontal="center" vertical="center" wrapText="1"/>
      <protection hidden="1"/>
    </xf>
    <xf numFmtId="1" fontId="37" fillId="92" borderId="0" xfId="11" applyNumberFormat="1" applyFont="1" applyFill="1" applyAlignment="1" applyProtection="1">
      <alignment horizontal="center" vertical="center" wrapText="1"/>
      <protection hidden="1"/>
    </xf>
    <xf numFmtId="1" fontId="37" fillId="98" borderId="9" xfId="11" applyNumberFormat="1" applyFont="1" applyFill="1" applyBorder="1" applyAlignment="1" applyProtection="1">
      <alignment horizontal="center" vertical="center" wrapText="1"/>
      <protection hidden="1"/>
    </xf>
    <xf numFmtId="1" fontId="37" fillId="98" borderId="0" xfId="11" applyNumberFormat="1" applyFont="1" applyFill="1" applyAlignment="1" applyProtection="1">
      <alignment horizontal="center" vertical="center" wrapText="1"/>
      <protection hidden="1"/>
    </xf>
    <xf numFmtId="0" fontId="41" fillId="172" borderId="14" xfId="37" applyFont="1" applyFill="1" applyBorder="1" applyAlignment="1">
      <alignment horizontal="center" vertical="center"/>
    </xf>
    <xf numFmtId="0" fontId="41" fillId="172" borderId="95" xfId="37" applyFont="1" applyFill="1" applyBorder="1" applyAlignment="1">
      <alignment horizontal="center" vertical="center"/>
    </xf>
    <xf numFmtId="0" fontId="41" fillId="172" borderId="13" xfId="37" applyFont="1" applyFill="1" applyBorder="1" applyAlignment="1">
      <alignment horizontal="center" vertical="center"/>
    </xf>
    <xf numFmtId="0" fontId="41" fillId="172" borderId="12" xfId="37" applyFont="1" applyFill="1" applyBorder="1" applyAlignment="1">
      <alignment horizontal="center" vertical="center"/>
    </xf>
    <xf numFmtId="0" fontId="106" fillId="16" borderId="0" xfId="11" applyFont="1" applyFill="1" applyAlignment="1">
      <alignment horizontal="center" vertical="center"/>
    </xf>
    <xf numFmtId="0" fontId="106" fillId="16" borderId="14" xfId="11" applyFont="1" applyFill="1" applyBorder="1" applyAlignment="1">
      <alignment horizontal="center" vertical="center"/>
    </xf>
    <xf numFmtId="1" fontId="59" fillId="91" borderId="9" xfId="11" applyNumberFormat="1" applyFont="1" applyFill="1" applyBorder="1" applyAlignment="1" applyProtection="1">
      <alignment horizontal="center" vertical="center" wrapText="1"/>
      <protection hidden="1"/>
    </xf>
    <xf numFmtId="1" fontId="59" fillId="91" borderId="0" xfId="11" applyNumberFormat="1" applyFont="1" applyFill="1" applyAlignment="1" applyProtection="1">
      <alignment horizontal="center" vertical="center" wrapText="1"/>
      <protection hidden="1"/>
    </xf>
    <xf numFmtId="1" fontId="37" fillId="99" borderId="9" xfId="11" applyNumberFormat="1" applyFont="1" applyFill="1" applyBorder="1" applyAlignment="1" applyProtection="1">
      <alignment horizontal="center" vertical="center" wrapText="1"/>
      <protection hidden="1"/>
    </xf>
    <xf numFmtId="1" fontId="37" fillId="99" borderId="0" xfId="11" applyNumberFormat="1" applyFont="1" applyFill="1" applyAlignment="1" applyProtection="1">
      <alignment horizontal="center" vertical="center" wrapText="1"/>
      <protection hidden="1"/>
    </xf>
    <xf numFmtId="1" fontId="59" fillId="41" borderId="9" xfId="11" applyNumberFormat="1" applyFont="1" applyFill="1" applyBorder="1" applyAlignment="1" applyProtection="1">
      <alignment horizontal="center" vertical="center" wrapText="1"/>
      <protection hidden="1"/>
    </xf>
    <xf numFmtId="1" fontId="59" fillId="41" borderId="0" xfId="11" applyNumberFormat="1" applyFont="1" applyFill="1" applyAlignment="1" applyProtection="1">
      <alignment horizontal="center" vertical="center" wrapText="1"/>
      <protection hidden="1"/>
    </xf>
    <xf numFmtId="1" fontId="37" fillId="106" borderId="9" xfId="11" applyNumberFormat="1" applyFont="1" applyFill="1" applyBorder="1" applyAlignment="1" applyProtection="1">
      <alignment horizontal="center" vertical="center" wrapText="1"/>
      <protection hidden="1"/>
    </xf>
    <xf numFmtId="1" fontId="37" fillId="106" borderId="0" xfId="11" applyNumberFormat="1" applyFont="1" applyFill="1" applyAlignment="1" applyProtection="1">
      <alignment horizontal="center" vertical="center" wrapText="1"/>
      <protection hidden="1"/>
    </xf>
    <xf numFmtId="1" fontId="37" fillId="102" borderId="9" xfId="11" applyNumberFormat="1" applyFont="1" applyFill="1" applyBorder="1" applyAlignment="1" applyProtection="1">
      <alignment horizontal="center" vertical="center" wrapText="1"/>
      <protection hidden="1"/>
    </xf>
    <xf numFmtId="1" fontId="37" fillId="102" borderId="0" xfId="11" applyNumberFormat="1" applyFont="1" applyFill="1" applyAlignment="1" applyProtection="1">
      <alignment horizontal="center" vertical="center" wrapText="1"/>
      <protection hidden="1"/>
    </xf>
    <xf numFmtId="1" fontId="59" fillId="107" borderId="9" xfId="11" applyNumberFormat="1" applyFont="1" applyFill="1" applyBorder="1" applyAlignment="1" applyProtection="1">
      <alignment horizontal="center" vertical="center" wrapText="1"/>
      <protection hidden="1"/>
    </xf>
    <xf numFmtId="1" fontId="59" fillId="107" borderId="0" xfId="11" applyNumberFormat="1" applyFont="1" applyFill="1" applyAlignment="1" applyProtection="1">
      <alignment horizontal="center" vertical="center" wrapText="1"/>
      <protection hidden="1"/>
    </xf>
    <xf numFmtId="0" fontId="37" fillId="103" borderId="9" xfId="11" applyFont="1" applyFill="1" applyBorder="1" applyAlignment="1">
      <alignment horizontal="center" vertical="center" wrapText="1"/>
    </xf>
    <xf numFmtId="0" fontId="37" fillId="103" borderId="0" xfId="11" applyFont="1" applyFill="1" applyAlignment="1">
      <alignment horizontal="center" vertical="center" wrapText="1"/>
    </xf>
    <xf numFmtId="1" fontId="59" fillId="96" borderId="9" xfId="11" applyNumberFormat="1" applyFont="1" applyFill="1" applyBorder="1" applyAlignment="1" applyProtection="1">
      <alignment horizontal="center" vertical="center" wrapText="1"/>
      <protection hidden="1"/>
    </xf>
    <xf numFmtId="1" fontId="59" fillId="96" borderId="0" xfId="11" applyNumberFormat="1" applyFont="1" applyFill="1" applyAlignment="1" applyProtection="1">
      <alignment horizontal="center" vertical="center" wrapText="1"/>
      <protection hidden="1"/>
    </xf>
    <xf numFmtId="0" fontId="42" fillId="27" borderId="14" xfId="11" applyFont="1" applyFill="1" applyBorder="1" applyAlignment="1">
      <alignment horizontal="center" vertical="center"/>
    </xf>
    <xf numFmtId="0" fontId="228" fillId="16" borderId="21" xfId="38" applyFont="1" applyFill="1" applyBorder="1" applyAlignment="1">
      <alignment horizontal="center" vertical="center"/>
    </xf>
    <xf numFmtId="0" fontId="228" fillId="16" borderId="0" xfId="38" applyFont="1" applyFill="1" applyAlignment="1">
      <alignment horizontal="center" vertical="center"/>
    </xf>
    <xf numFmtId="0" fontId="47" fillId="172" borderId="14" xfId="37" applyFont="1" applyFill="1" applyBorder="1" applyAlignment="1">
      <alignment horizontal="center" vertical="center"/>
    </xf>
    <xf numFmtId="0" fontId="47" fillId="172" borderId="95" xfId="37" applyFont="1" applyFill="1" applyBorder="1" applyAlignment="1">
      <alignment horizontal="center" vertical="center"/>
    </xf>
    <xf numFmtId="0" fontId="47" fillId="172" borderId="0" xfId="37" applyFont="1" applyFill="1" applyAlignment="1">
      <alignment horizontal="center" vertical="center"/>
    </xf>
    <xf numFmtId="0" fontId="47" fillId="172" borderId="16" xfId="37" applyFont="1" applyFill="1" applyBorder="1" applyAlignment="1">
      <alignment horizontal="center" vertical="center"/>
    </xf>
    <xf numFmtId="1" fontId="59" fillId="105" borderId="9" xfId="11" applyNumberFormat="1" applyFont="1" applyFill="1" applyBorder="1" applyAlignment="1" applyProtection="1">
      <alignment horizontal="center" vertical="center" wrapText="1"/>
      <protection hidden="1"/>
    </xf>
    <xf numFmtId="1" fontId="59" fillId="105" borderId="0" xfId="11" applyNumberFormat="1" applyFont="1" applyFill="1" applyAlignment="1" applyProtection="1">
      <alignment horizontal="center" vertical="center" wrapText="1"/>
      <protection hidden="1"/>
    </xf>
    <xf numFmtId="0" fontId="37" fillId="143" borderId="60" xfId="36" applyFont="1" applyFill="1" applyBorder="1" applyAlignment="1">
      <alignment horizontal="center" vertical="center" wrapText="1"/>
    </xf>
    <xf numFmtId="0" fontId="37" fillId="143" borderId="16" xfId="36" applyFont="1" applyFill="1" applyBorder="1" applyAlignment="1">
      <alignment horizontal="center" vertical="center" wrapText="1"/>
    </xf>
    <xf numFmtId="1" fontId="37" fillId="44" borderId="9" xfId="11" applyNumberFormat="1" applyFont="1" applyFill="1" applyBorder="1" applyAlignment="1" applyProtection="1">
      <alignment horizontal="center" vertical="center" wrapText="1"/>
      <protection hidden="1"/>
    </xf>
    <xf numFmtId="1" fontId="37" fillId="44" borderId="0" xfId="11" applyNumberFormat="1" applyFont="1" applyFill="1" applyAlignment="1" applyProtection="1">
      <alignment horizontal="center" vertical="center" wrapText="1"/>
      <protection hidden="1"/>
    </xf>
    <xf numFmtId="0" fontId="106" fillId="0" borderId="0" xfId="39" applyFont="1" applyAlignment="1">
      <alignment horizontal="center" vertical="center"/>
    </xf>
    <xf numFmtId="1" fontId="59" fillId="45" borderId="9" xfId="11" applyNumberFormat="1" applyFont="1" applyFill="1" applyBorder="1" applyAlignment="1" applyProtection="1">
      <alignment horizontal="center" vertical="center" wrapText="1"/>
      <protection hidden="1"/>
    </xf>
    <xf numFmtId="1" fontId="59" fillId="45" borderId="0" xfId="11" applyNumberFormat="1" applyFont="1" applyFill="1" applyAlignment="1" applyProtection="1">
      <alignment horizontal="center" vertical="center" wrapText="1"/>
      <protection hidden="1"/>
    </xf>
    <xf numFmtId="0" fontId="41" fillId="172" borderId="0" xfId="37" applyFont="1" applyFill="1" applyAlignment="1">
      <alignment horizontal="center" vertical="center"/>
    </xf>
    <xf numFmtId="0" fontId="41" fillId="172" borderId="16" xfId="37" applyFont="1" applyFill="1" applyBorder="1" applyAlignment="1">
      <alignment horizontal="center" vertical="center"/>
    </xf>
    <xf numFmtId="0" fontId="88" fillId="16" borderId="0" xfId="11" applyFont="1" applyFill="1" applyAlignment="1" applyProtection="1">
      <alignment horizontal="center" vertical="center"/>
      <protection hidden="1"/>
    </xf>
    <xf numFmtId="0" fontId="37" fillId="173" borderId="0" xfId="11" applyFont="1" applyFill="1" applyAlignment="1">
      <alignment horizontal="center" vertical="center"/>
    </xf>
    <xf numFmtId="0" fontId="37" fillId="173" borderId="16" xfId="11" applyFont="1" applyFill="1" applyBorder="1" applyAlignment="1">
      <alignment horizontal="center" vertical="center"/>
    </xf>
    <xf numFmtId="1" fontId="37" fillId="97" borderId="9" xfId="11" applyNumberFormat="1" applyFont="1" applyFill="1" applyBorder="1" applyAlignment="1" applyProtection="1">
      <alignment horizontal="center" vertical="center" wrapText="1"/>
      <protection hidden="1"/>
    </xf>
    <xf numFmtId="1" fontId="37" fillId="97" borderId="0" xfId="11" applyNumberFormat="1" applyFont="1" applyFill="1" applyAlignment="1" applyProtection="1">
      <alignment horizontal="center" vertical="center" wrapText="1"/>
      <protection hidden="1"/>
    </xf>
    <xf numFmtId="0" fontId="41" fillId="172" borderId="0" xfId="38" applyFont="1" applyFill="1" applyAlignment="1">
      <alignment horizontal="center" vertical="center"/>
    </xf>
    <xf numFmtId="0" fontId="41" fillId="172" borderId="16" xfId="38" applyFont="1" applyFill="1" applyBorder="1" applyAlignment="1">
      <alignment horizontal="center" vertical="center"/>
    </xf>
    <xf numFmtId="0" fontId="156" fillId="98" borderId="9" xfId="11" applyFont="1" applyFill="1" applyBorder="1" applyAlignment="1" applyProtection="1">
      <alignment horizontal="center" vertical="center"/>
      <protection hidden="1"/>
    </xf>
    <xf numFmtId="0" fontId="156" fillId="98" borderId="1" xfId="11" applyFont="1" applyFill="1" applyBorder="1" applyAlignment="1" applyProtection="1">
      <alignment horizontal="center" vertical="center"/>
      <protection hidden="1"/>
    </xf>
    <xf numFmtId="1" fontId="66" fillId="24" borderId="9" xfId="11" applyNumberFormat="1" applyFont="1" applyFill="1" applyBorder="1" applyAlignment="1" applyProtection="1">
      <alignment horizontal="center" vertical="center" wrapText="1"/>
      <protection hidden="1"/>
    </xf>
    <xf numFmtId="1" fontId="66" fillId="24" borderId="1" xfId="11" applyNumberFormat="1" applyFont="1" applyFill="1" applyBorder="1" applyAlignment="1" applyProtection="1">
      <alignment horizontal="center" vertical="center" wrapText="1"/>
      <protection hidden="1"/>
    </xf>
    <xf numFmtId="0" fontId="57" fillId="143" borderId="60" xfId="13" applyFont="1" applyFill="1" applyBorder="1" applyAlignment="1">
      <alignment horizontal="center" vertical="center" wrapText="1"/>
    </xf>
    <xf numFmtId="0" fontId="57" fillId="143" borderId="72" xfId="13" applyFont="1" applyFill="1" applyBorder="1" applyAlignment="1">
      <alignment horizontal="center" vertical="center" wrapText="1"/>
    </xf>
    <xf numFmtId="0" fontId="156" fillId="98" borderId="0" xfId="11" applyFont="1" applyFill="1" applyAlignment="1" applyProtection="1">
      <alignment horizontal="center" vertical="center"/>
      <protection hidden="1"/>
    </xf>
    <xf numFmtId="0" fontId="136" fillId="108" borderId="97" xfId="11" applyFont="1" applyFill="1" applyBorder="1" applyAlignment="1" applyProtection="1">
      <alignment horizontal="center" vertical="center" textRotation="90"/>
      <protection locked="0"/>
    </xf>
    <xf numFmtId="0" fontId="136" fillId="108" borderId="17" xfId="11" applyFont="1" applyFill="1" applyBorder="1" applyAlignment="1" applyProtection="1">
      <alignment horizontal="center" vertical="center" textRotation="90"/>
      <protection locked="0"/>
    </xf>
    <xf numFmtId="0" fontId="136" fillId="108" borderId="66" xfId="11" applyFont="1" applyFill="1" applyBorder="1" applyAlignment="1" applyProtection="1">
      <alignment horizontal="center" vertical="center" textRotation="90"/>
      <protection locked="0"/>
    </xf>
    <xf numFmtId="0" fontId="146" fillId="16" borderId="9" xfId="11" applyFont="1" applyFill="1" applyBorder="1" applyAlignment="1" applyProtection="1">
      <alignment horizontal="center" vertical="center"/>
      <protection hidden="1"/>
    </xf>
    <xf numFmtId="0" fontId="146" fillId="16" borderId="0" xfId="11" applyFont="1" applyFill="1" applyAlignment="1" applyProtection="1">
      <alignment horizontal="center" vertical="center"/>
      <protection hidden="1"/>
    </xf>
    <xf numFmtId="0" fontId="138" fillId="56" borderId="9" xfId="11" applyFont="1" applyFill="1" applyBorder="1" applyAlignment="1" applyProtection="1">
      <alignment horizontal="center" vertical="center"/>
      <protection hidden="1"/>
    </xf>
    <xf numFmtId="0" fontId="138" fillId="56" borderId="60" xfId="11" applyFont="1" applyFill="1" applyBorder="1" applyAlignment="1" applyProtection="1">
      <alignment horizontal="center" vertical="center"/>
      <protection hidden="1"/>
    </xf>
    <xf numFmtId="0" fontId="139" fillId="56" borderId="0" xfId="11" applyFont="1" applyFill="1" applyAlignment="1" applyProtection="1">
      <alignment horizontal="center" vertical="center"/>
      <protection hidden="1"/>
    </xf>
    <xf numFmtId="0" fontId="139" fillId="56" borderId="16" xfId="11" applyFont="1" applyFill="1" applyBorder="1" applyAlignment="1" applyProtection="1">
      <alignment horizontal="center" vertical="center"/>
      <protection hidden="1"/>
    </xf>
    <xf numFmtId="1" fontId="37" fillId="24" borderId="9" xfId="11" applyNumberFormat="1" applyFont="1" applyFill="1" applyBorder="1" applyAlignment="1" applyProtection="1">
      <alignment horizontal="center" vertical="center" wrapText="1"/>
      <protection hidden="1"/>
    </xf>
    <xf numFmtId="1" fontId="37" fillId="24" borderId="0" xfId="11" applyNumberFormat="1" applyFont="1" applyFill="1" applyAlignment="1" applyProtection="1">
      <alignment horizontal="center" vertical="center" wrapText="1"/>
      <protection hidden="1"/>
    </xf>
    <xf numFmtId="0" fontId="138" fillId="0" borderId="0" xfId="11" applyFont="1" applyAlignment="1">
      <alignment horizontal="center" vertical="center" wrapText="1"/>
    </xf>
    <xf numFmtId="182" fontId="67" fillId="16" borderId="0" xfId="11" applyNumberFormat="1" applyFont="1" applyFill="1" applyAlignment="1" applyProtection="1">
      <alignment horizontal="left" vertical="center"/>
      <protection hidden="1"/>
    </xf>
    <xf numFmtId="0" fontId="37" fillId="56" borderId="67" xfId="11" applyFont="1" applyFill="1" applyBorder="1" applyAlignment="1" applyProtection="1">
      <alignment horizontal="center" vertical="center"/>
      <protection hidden="1"/>
    </xf>
    <xf numFmtId="0" fontId="37" fillId="56" borderId="68" xfId="11" applyFont="1" applyFill="1" applyBorder="1" applyAlignment="1" applyProtection="1">
      <alignment horizontal="center" vertical="center"/>
      <protection hidden="1"/>
    </xf>
    <xf numFmtId="0" fontId="313" fillId="0" borderId="0" xfId="6" applyFont="1" applyAlignment="1">
      <alignment horizontal="center" vertical="center"/>
    </xf>
    <xf numFmtId="0" fontId="245" fillId="226" borderId="0" xfId="6" applyFont="1" applyFill="1" applyAlignment="1">
      <alignment horizontal="center" vertical="center"/>
    </xf>
    <xf numFmtId="0" fontId="5" fillId="12" borderId="0" xfId="0" applyFont="1" applyFill="1" applyAlignment="1">
      <alignment horizontal="left" vertical="center" wrapText="1"/>
    </xf>
    <xf numFmtId="0" fontId="4" fillId="2" borderId="0" xfId="0" applyFont="1" applyFill="1" applyAlignment="1">
      <alignment horizontal="center" vertical="center"/>
    </xf>
    <xf numFmtId="0" fontId="6" fillId="12" borderId="0" xfId="0" applyFont="1" applyFill="1" applyAlignment="1">
      <alignment horizontal="left" vertical="center" wrapText="1"/>
    </xf>
    <xf numFmtId="0" fontId="6" fillId="0" borderId="0" xfId="0" applyFont="1" applyAlignment="1">
      <alignment vertical="center" wrapText="1"/>
    </xf>
    <xf numFmtId="0" fontId="6" fillId="3" borderId="0" xfId="0" applyFont="1" applyFill="1" applyAlignment="1">
      <alignment horizontal="left" vertical="center" wrapText="1"/>
    </xf>
    <xf numFmtId="0" fontId="10" fillId="4" borderId="0" xfId="0" applyFont="1" applyFill="1" applyAlignment="1">
      <alignment horizontal="center" vertical="center" wrapText="1"/>
    </xf>
    <xf numFmtId="0" fontId="6" fillId="0" borderId="0" xfId="0" applyFont="1" applyAlignment="1">
      <alignment horizontal="left" vertical="center" wrapText="1"/>
    </xf>
    <xf numFmtId="0" fontId="5" fillId="14" borderId="0" xfId="0" applyFont="1" applyFill="1" applyAlignment="1">
      <alignment horizontal="left" vertical="center" wrapText="1"/>
    </xf>
    <xf numFmtId="0" fontId="20" fillId="7" borderId="0" xfId="0" applyFont="1" applyFill="1" applyAlignment="1">
      <alignment horizontal="left" vertical="center" wrapText="1"/>
    </xf>
    <xf numFmtId="0" fontId="19" fillId="7" borderId="0" xfId="0" applyFont="1" applyFill="1" applyAlignment="1">
      <alignment horizontal="left" vertical="center" wrapText="1"/>
    </xf>
    <xf numFmtId="0" fontId="4" fillId="2" borderId="0" xfId="0" applyFont="1" applyFill="1" applyAlignment="1">
      <alignment horizontal="center" vertical="center" wrapText="1"/>
    </xf>
    <xf numFmtId="0" fontId="11" fillId="3" borderId="0" xfId="0" applyFont="1" applyFill="1" applyAlignment="1">
      <alignment horizontal="center" vertical="center"/>
    </xf>
    <xf numFmtId="0" fontId="11" fillId="5" borderId="0" xfId="0" applyFont="1" applyFill="1" applyAlignment="1">
      <alignment horizontal="left" vertical="center" wrapText="1"/>
    </xf>
    <xf numFmtId="0" fontId="6" fillId="5" borderId="0" xfId="0" applyFont="1" applyFill="1" applyAlignment="1">
      <alignment horizontal="left" vertical="center" wrapText="1"/>
    </xf>
    <xf numFmtId="0" fontId="5" fillId="3" borderId="0" xfId="0" applyFont="1" applyFill="1" applyAlignment="1">
      <alignment horizontal="center" vertical="center" wrapText="1"/>
    </xf>
    <xf numFmtId="0" fontId="18" fillId="7" borderId="0" xfId="0" applyFont="1" applyFill="1" applyAlignment="1">
      <alignment horizontal="left" vertical="center" wrapText="1"/>
    </xf>
    <xf numFmtId="0" fontId="6" fillId="7" borderId="0" xfId="0" applyFont="1" applyFill="1" applyAlignment="1">
      <alignment horizontal="center" vertical="center" wrapText="1"/>
    </xf>
    <xf numFmtId="0" fontId="5" fillId="6" borderId="0" xfId="0" applyFont="1" applyFill="1" applyAlignment="1">
      <alignment horizontal="left" vertical="center" wrapText="1"/>
    </xf>
    <xf numFmtId="0" fontId="10" fillId="4" borderId="0" xfId="0" applyFont="1" applyFill="1" applyAlignment="1">
      <alignment horizontal="center" vertical="center"/>
    </xf>
    <xf numFmtId="0" fontId="5" fillId="5" borderId="0" xfId="0" applyFont="1" applyFill="1" applyAlignment="1">
      <alignment horizontal="right" vertical="center" wrapText="1"/>
    </xf>
    <xf numFmtId="0" fontId="11" fillId="6" borderId="0" xfId="0" applyFont="1" applyFill="1" applyAlignment="1">
      <alignment horizontal="left" vertical="center" wrapText="1"/>
    </xf>
    <xf numFmtId="0" fontId="11" fillId="3" borderId="0" xfId="0" applyFont="1" applyFill="1" applyAlignment="1">
      <alignment horizontal="center" vertical="center" wrapText="1"/>
    </xf>
    <xf numFmtId="0" fontId="11" fillId="3" borderId="0" xfId="0" applyFont="1" applyFill="1" applyAlignment="1">
      <alignment horizontal="left" vertical="center" wrapText="1"/>
    </xf>
    <xf numFmtId="0" fontId="288" fillId="0" borderId="0" xfId="0" applyFont="1" applyAlignment="1">
      <alignment horizontal="center" vertical="center" wrapText="1"/>
    </xf>
    <xf numFmtId="0" fontId="17" fillId="7" borderId="0" xfId="0" applyFont="1" applyFill="1" applyAlignment="1">
      <alignment horizontal="left" vertical="center" wrapText="1"/>
    </xf>
    <xf numFmtId="0" fontId="11" fillId="6" borderId="0" xfId="0" applyFont="1" applyFill="1" applyAlignment="1">
      <alignment horizontal="center" vertical="center"/>
    </xf>
    <xf numFmtId="0" fontId="16" fillId="7" borderId="0" xfId="0" applyFont="1" applyFill="1" applyAlignment="1">
      <alignment horizontal="left" vertical="center" wrapText="1"/>
    </xf>
    <xf numFmtId="0" fontId="4" fillId="8" borderId="0" xfId="0" applyFont="1" applyFill="1" applyAlignment="1">
      <alignment horizontal="center" vertical="center"/>
    </xf>
    <xf numFmtId="0" fontId="12" fillId="10" borderId="0" xfId="0" applyFont="1" applyFill="1" applyAlignment="1">
      <alignment horizontal="center" vertical="center"/>
    </xf>
    <xf numFmtId="0" fontId="11" fillId="11" borderId="0" xfId="0" applyFont="1" applyFill="1" applyAlignment="1">
      <alignment horizontal="center" vertical="center" wrapText="1"/>
    </xf>
    <xf numFmtId="0" fontId="11" fillId="9" borderId="0" xfId="0" applyFont="1" applyFill="1" applyAlignment="1">
      <alignment horizontal="center" vertical="center"/>
    </xf>
    <xf numFmtId="0" fontId="18" fillId="13" borderId="0" xfId="0" applyFont="1" applyFill="1" applyAlignment="1">
      <alignment horizontal="left" vertical="center" wrapText="1"/>
    </xf>
    <xf numFmtId="0" fontId="22" fillId="0" borderId="0" xfId="0" applyFont="1" applyAlignment="1">
      <alignment vertical="center" wrapText="1"/>
    </xf>
    <xf numFmtId="0" fontId="16" fillId="13" borderId="0" xfId="0" applyFont="1" applyFill="1" applyAlignment="1">
      <alignment horizontal="left" vertical="center" wrapText="1"/>
    </xf>
    <xf numFmtId="0" fontId="25" fillId="0" borderId="0" xfId="0" applyFont="1" applyAlignment="1">
      <alignment vertical="center" wrapText="1"/>
    </xf>
    <xf numFmtId="0" fontId="11" fillId="14" borderId="0" xfId="0" applyFont="1" applyFill="1" applyAlignment="1">
      <alignment horizontal="left" vertical="center" wrapText="1"/>
    </xf>
    <xf numFmtId="0" fontId="26" fillId="0" borderId="0" xfId="0" applyFont="1" applyAlignment="1">
      <alignment vertical="center" wrapText="1"/>
    </xf>
    <xf numFmtId="0" fontId="13" fillId="0" borderId="0" xfId="0" applyFont="1" applyAlignment="1">
      <alignment vertical="center" wrapText="1"/>
    </xf>
    <xf numFmtId="0" fontId="5" fillId="12" borderId="0" xfId="0" applyFont="1" applyFill="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vertical="center" wrapText="1"/>
    </xf>
    <xf numFmtId="0" fontId="43" fillId="16" borderId="0" xfId="0" applyFont="1" applyFill="1" applyAlignment="1">
      <alignment horizontal="center" vertical="center" wrapText="1"/>
    </xf>
    <xf numFmtId="0" fontId="6" fillId="9" borderId="0" xfId="0" applyFont="1" applyFill="1" applyAlignment="1">
      <alignment horizontal="left" vertical="center" wrapText="1"/>
    </xf>
    <xf numFmtId="0" fontId="5" fillId="9" borderId="0" xfId="0" applyFont="1" applyFill="1" applyAlignment="1">
      <alignment horizontal="center" vertical="center" wrapText="1"/>
    </xf>
    <xf numFmtId="0" fontId="11" fillId="14" borderId="0" xfId="0" applyFont="1" applyFill="1" applyAlignment="1">
      <alignment horizontal="center" vertical="center" wrapText="1"/>
    </xf>
    <xf numFmtId="0" fontId="23" fillId="13" borderId="0" xfId="0" applyFont="1" applyFill="1" applyAlignment="1">
      <alignment horizontal="left" vertical="center" wrapText="1"/>
    </xf>
    <xf numFmtId="0" fontId="24" fillId="0" borderId="0" xfId="0" applyFont="1" applyAlignment="1">
      <alignment vertical="center" wrapText="1"/>
    </xf>
    <xf numFmtId="0" fontId="17" fillId="13" borderId="0" xfId="0" applyFont="1" applyFill="1" applyAlignment="1">
      <alignment horizontal="left" vertical="center" wrapText="1"/>
    </xf>
    <xf numFmtId="0" fontId="27" fillId="0" borderId="0" xfId="0" applyFont="1" applyAlignment="1">
      <alignment vertical="center" wrapText="1"/>
    </xf>
    <xf numFmtId="0" fontId="12" fillId="19" borderId="0" xfId="0" applyFont="1" applyFill="1" applyAlignment="1">
      <alignment horizontal="center" vertical="center"/>
    </xf>
    <xf numFmtId="0" fontId="4" fillId="175" borderId="0" xfId="0" applyFont="1" applyFill="1" applyAlignment="1">
      <alignment horizontal="center" vertical="center"/>
    </xf>
    <xf numFmtId="0" fontId="22" fillId="13" borderId="0" xfId="0" applyFont="1" applyFill="1" applyAlignment="1">
      <alignment horizontal="left" vertical="center" wrapText="1"/>
    </xf>
    <xf numFmtId="0" fontId="11" fillId="12" borderId="0" xfId="0" applyFont="1" applyFill="1" applyAlignment="1">
      <alignment horizontal="center" vertical="center" wrapText="1"/>
    </xf>
    <xf numFmtId="0" fontId="11" fillId="14" borderId="0" xfId="0" applyFont="1" applyFill="1" applyAlignment="1">
      <alignment horizontal="center" vertical="center"/>
    </xf>
    <xf numFmtId="0" fontId="28" fillId="0" borderId="0" xfId="0" applyFont="1" applyAlignment="1">
      <alignment horizontal="center" vertical="center" wrapText="1"/>
    </xf>
    <xf numFmtId="0" fontId="11" fillId="13" borderId="0" xfId="0" applyFont="1" applyFill="1" applyAlignment="1">
      <alignment horizontal="center" vertical="center" wrapText="1"/>
    </xf>
    <xf numFmtId="0" fontId="26" fillId="0" borderId="0" xfId="0" applyFont="1" applyAlignment="1">
      <alignment horizontal="center" vertical="center" wrapText="1"/>
    </xf>
    <xf numFmtId="0" fontId="247" fillId="0" borderId="107" xfId="41" applyFont="1" applyBorder="1" applyAlignment="1">
      <alignment horizontal="left" vertical="center" wrapText="1"/>
    </xf>
    <xf numFmtId="0" fontId="36" fillId="0" borderId="107" xfId="41" applyFont="1" applyBorder="1" applyAlignment="1">
      <alignment horizontal="left" vertical="center" wrapText="1"/>
    </xf>
    <xf numFmtId="0" fontId="247" fillId="177" borderId="106" xfId="41" applyFont="1" applyFill="1" applyBorder="1" applyAlignment="1">
      <alignment horizontal="left" vertical="center" wrapText="1"/>
    </xf>
    <xf numFmtId="0" fontId="36" fillId="177" borderId="106" xfId="41" applyFont="1" applyFill="1" applyBorder="1" applyAlignment="1">
      <alignment horizontal="left" vertical="center" wrapText="1"/>
    </xf>
    <xf numFmtId="0" fontId="247" fillId="0" borderId="106" xfId="41" applyFont="1" applyBorder="1" applyAlignment="1">
      <alignment horizontal="left" vertical="center" wrapText="1"/>
    </xf>
    <xf numFmtId="0" fontId="36" fillId="0" borderId="106" xfId="41" applyFont="1" applyBorder="1" applyAlignment="1">
      <alignment horizontal="left" vertical="center" wrapText="1"/>
    </xf>
    <xf numFmtId="0" fontId="4" fillId="176" borderId="0" xfId="41" applyFont="1" applyFill="1" applyAlignment="1">
      <alignment horizontal="center" vertical="center" wrapText="1"/>
    </xf>
    <xf numFmtId="0" fontId="2" fillId="175" borderId="0" xfId="41" applyFill="1" applyAlignment="1">
      <alignment vertical="center"/>
    </xf>
    <xf numFmtId="0" fontId="245" fillId="19" borderId="0" xfId="41" applyFont="1" applyFill="1" applyAlignment="1">
      <alignment horizontal="center" vertical="center"/>
    </xf>
    <xf numFmtId="0" fontId="50" fillId="19" borderId="0" xfId="41" applyFont="1" applyFill="1" applyAlignment="1">
      <alignment horizontal="center" vertical="center"/>
    </xf>
    <xf numFmtId="0" fontId="87" fillId="0" borderId="107" xfId="41" applyFont="1" applyBorder="1" applyAlignment="1">
      <alignment horizontal="left" vertical="center" wrapText="1"/>
    </xf>
    <xf numFmtId="0" fontId="87" fillId="0" borderId="106" xfId="41" applyFont="1" applyBorder="1" applyAlignment="1">
      <alignment horizontal="left" vertical="center" wrapText="1"/>
    </xf>
    <xf numFmtId="0" fontId="249" fillId="16" borderId="0" xfId="41" applyFont="1" applyFill="1" applyAlignment="1">
      <alignment horizontal="left" vertical="center" wrapText="1"/>
    </xf>
    <xf numFmtId="0" fontId="34" fillId="175" borderId="0" xfId="41" applyFont="1" applyFill="1" applyAlignment="1">
      <alignment horizontal="center" vertical="center"/>
    </xf>
    <xf numFmtId="0" fontId="248" fillId="0" borderId="0" xfId="41" applyFont="1" applyAlignment="1">
      <alignment horizontal="left" vertical="center" wrapText="1"/>
    </xf>
    <xf numFmtId="0" fontId="34" fillId="19" borderId="0" xfId="41" applyFont="1" applyFill="1" applyAlignment="1">
      <alignment horizontal="center" vertical="center"/>
    </xf>
    <xf numFmtId="0" fontId="251" fillId="16" borderId="0" xfId="41" applyFont="1" applyFill="1" applyAlignment="1">
      <alignment horizontal="left" vertical="center" wrapText="1"/>
    </xf>
    <xf numFmtId="0" fontId="248" fillId="16" borderId="0" xfId="41" applyFont="1" applyFill="1" applyAlignment="1">
      <alignment horizontal="center" vertical="center" wrapText="1"/>
    </xf>
    <xf numFmtId="0" fontId="248" fillId="0" borderId="0" xfId="41" applyFont="1" applyAlignment="1">
      <alignment horizontal="center" vertical="center"/>
    </xf>
    <xf numFmtId="0" fontId="39" fillId="0" borderId="0" xfId="41" applyFont="1" applyAlignment="1">
      <alignment horizontal="left" vertical="center" wrapText="1"/>
    </xf>
    <xf numFmtId="0" fontId="249" fillId="0" borderId="0" xfId="41" applyFont="1" applyAlignment="1">
      <alignment horizontal="center" vertical="center" wrapText="1"/>
    </xf>
    <xf numFmtId="0" fontId="52" fillId="16" borderId="0" xfId="41" applyFont="1" applyFill="1" applyAlignment="1">
      <alignment horizontal="left" vertical="center" wrapText="1"/>
    </xf>
    <xf numFmtId="0" fontId="15" fillId="16" borderId="0" xfId="41" applyFont="1" applyFill="1" applyAlignment="1">
      <alignment horizontal="left" vertical="center" wrapText="1"/>
    </xf>
    <xf numFmtId="0" fontId="257" fillId="16" borderId="0" xfId="41" applyFont="1" applyFill="1" applyAlignment="1">
      <alignment horizontal="left" vertical="center" wrapText="1"/>
    </xf>
    <xf numFmtId="0" fontId="34" fillId="175" borderId="0" xfId="41" applyFont="1" applyFill="1" applyAlignment="1">
      <alignment horizontal="center" vertical="center" wrapText="1"/>
    </xf>
    <xf numFmtId="0" fontId="255" fillId="179" borderId="0" xfId="41" applyFont="1" applyFill="1" applyAlignment="1">
      <alignment vertical="center"/>
    </xf>
    <xf numFmtId="0" fontId="36" fillId="179" borderId="0" xfId="41" applyFont="1" applyFill="1" applyAlignment="1">
      <alignment vertical="center"/>
    </xf>
    <xf numFmtId="0" fontId="259" fillId="176" borderId="0" xfId="41" applyFont="1" applyFill="1" applyAlignment="1">
      <alignment horizontal="center" vertical="center" wrapText="1"/>
    </xf>
    <xf numFmtId="0" fontId="59" fillId="19" borderId="0" xfId="41" applyFont="1" applyFill="1" applyAlignment="1">
      <alignment horizontal="center" vertical="center"/>
    </xf>
    <xf numFmtId="0" fontId="258" fillId="19" borderId="0" xfId="41" applyFont="1" applyFill="1" applyAlignment="1">
      <alignment horizontal="center" vertical="center"/>
    </xf>
    <xf numFmtId="0" fontId="262" fillId="177" borderId="106" xfId="41" applyFont="1" applyFill="1" applyBorder="1" applyAlignment="1">
      <alignment horizontal="center" vertical="center" wrapText="1"/>
    </xf>
    <xf numFmtId="0" fontId="40" fillId="0" borderId="106" xfId="41" applyFont="1" applyBorder="1" applyAlignment="1">
      <alignment vertical="center"/>
    </xf>
    <xf numFmtId="0" fontId="255" fillId="0" borderId="0" xfId="41" applyFont="1" applyAlignment="1">
      <alignment vertical="center"/>
    </xf>
    <xf numFmtId="0" fontId="36" fillId="0" borderId="0" xfId="41" applyFont="1" applyAlignment="1">
      <alignment vertical="center"/>
    </xf>
    <xf numFmtId="0" fontId="284" fillId="193" borderId="0" xfId="6" applyFont="1" applyFill="1" applyAlignment="1">
      <alignment horizontal="left" vertical="center" wrapText="1"/>
    </xf>
    <xf numFmtId="0" fontId="4" fillId="201" borderId="0" xfId="6" applyFont="1" applyFill="1" applyAlignment="1">
      <alignment horizontal="center" vertical="center" wrapText="1"/>
    </xf>
    <xf numFmtId="0" fontId="286" fillId="202" borderId="111" xfId="6" applyFont="1" applyFill="1" applyBorder="1" applyAlignment="1">
      <alignment horizontal="center" vertical="center" wrapText="1"/>
    </xf>
    <xf numFmtId="0" fontId="286" fillId="202" borderId="110" xfId="6" applyFont="1" applyFill="1" applyBorder="1" applyAlignment="1">
      <alignment horizontal="center" vertical="center" wrapText="1"/>
    </xf>
    <xf numFmtId="0" fontId="286" fillId="202" borderId="109" xfId="6" applyFont="1" applyFill="1" applyBorder="1" applyAlignment="1">
      <alignment horizontal="center" vertical="center" wrapText="1"/>
    </xf>
    <xf numFmtId="0" fontId="286" fillId="198" borderId="0" xfId="6" applyFont="1" applyFill="1" applyAlignment="1">
      <alignment horizontal="center" vertical="center" wrapText="1"/>
    </xf>
    <xf numFmtId="0" fontId="286" fillId="191" borderId="0" xfId="6" applyFont="1" applyFill="1" applyAlignment="1">
      <alignment horizontal="center" vertical="center" wrapText="1"/>
    </xf>
    <xf numFmtId="0" fontId="284" fillId="54" borderId="116" xfId="6" applyFont="1" applyFill="1" applyBorder="1" applyAlignment="1">
      <alignment horizontal="left" vertical="center" wrapText="1"/>
    </xf>
    <xf numFmtId="0" fontId="284" fillId="54" borderId="0" xfId="6" applyFont="1" applyFill="1" applyAlignment="1">
      <alignment horizontal="left" vertical="center" wrapText="1"/>
    </xf>
    <xf numFmtId="0" fontId="284" fillId="54" borderId="115" xfId="6" applyFont="1" applyFill="1" applyBorder="1" applyAlignment="1">
      <alignment horizontal="left" vertical="center" wrapText="1"/>
    </xf>
    <xf numFmtId="0" fontId="286" fillId="192" borderId="119" xfId="6" applyFont="1" applyFill="1" applyBorder="1" applyAlignment="1">
      <alignment horizontal="left" vertical="center" wrapText="1"/>
    </xf>
    <xf numFmtId="0" fontId="286" fillId="192" borderId="118" xfId="6" applyFont="1" applyFill="1" applyBorder="1" applyAlignment="1">
      <alignment horizontal="left" vertical="center" wrapText="1"/>
    </xf>
    <xf numFmtId="0" fontId="286" fillId="192" borderId="117" xfId="6" applyFont="1" applyFill="1" applyBorder="1" applyAlignment="1">
      <alignment horizontal="left" vertical="center" wrapText="1"/>
    </xf>
    <xf numFmtId="0" fontId="286" fillId="192" borderId="116" xfId="6" applyFont="1" applyFill="1" applyBorder="1" applyAlignment="1">
      <alignment horizontal="left" vertical="center" wrapText="1"/>
    </xf>
    <xf numFmtId="0" fontId="286" fillId="192" borderId="0" xfId="6" applyFont="1" applyFill="1" applyAlignment="1">
      <alignment horizontal="left" vertical="center" wrapText="1"/>
    </xf>
    <xf numFmtId="0" fontId="286" fillId="192" borderId="115" xfId="6" applyFont="1" applyFill="1" applyBorder="1" applyAlignment="1">
      <alignment horizontal="left" vertical="center" wrapText="1"/>
    </xf>
    <xf numFmtId="0" fontId="286" fillId="192" borderId="114" xfId="6" applyFont="1" applyFill="1" applyBorder="1" applyAlignment="1">
      <alignment horizontal="left" vertical="center" wrapText="1"/>
    </xf>
    <xf numFmtId="0" fontId="286" fillId="192" borderId="113" xfId="6" applyFont="1" applyFill="1" applyBorder="1" applyAlignment="1">
      <alignment horizontal="left" vertical="center" wrapText="1"/>
    </xf>
    <xf numFmtId="0" fontId="286" fillId="192" borderId="112" xfId="6" applyFont="1" applyFill="1" applyBorder="1" applyAlignment="1">
      <alignment horizontal="left" vertical="center" wrapText="1"/>
    </xf>
    <xf numFmtId="0" fontId="284" fillId="54" borderId="119" xfId="6" applyFont="1" applyFill="1" applyBorder="1" applyAlignment="1">
      <alignment horizontal="left" vertical="center" wrapText="1"/>
    </xf>
    <xf numFmtId="0" fontId="284" fillId="54" borderId="118" xfId="6" applyFont="1" applyFill="1" applyBorder="1" applyAlignment="1">
      <alignment horizontal="left" vertical="center" wrapText="1"/>
    </xf>
    <xf numFmtId="0" fontId="284" fillId="54" borderId="117" xfId="6" applyFont="1" applyFill="1" applyBorder="1" applyAlignment="1">
      <alignment horizontal="left" vertical="center" wrapText="1"/>
    </xf>
    <xf numFmtId="0" fontId="4" fillId="197" borderId="0" xfId="6" applyFont="1" applyFill="1" applyAlignment="1">
      <alignment horizontal="center" vertical="center" wrapText="1"/>
    </xf>
    <xf numFmtId="0" fontId="286" fillId="195" borderId="119" xfId="6" applyFont="1" applyFill="1" applyBorder="1" applyAlignment="1">
      <alignment horizontal="left" vertical="center" wrapText="1"/>
    </xf>
    <xf numFmtId="0" fontId="286" fillId="195" borderId="118" xfId="6" applyFont="1" applyFill="1" applyBorder="1" applyAlignment="1">
      <alignment horizontal="left" vertical="center" wrapText="1"/>
    </xf>
    <xf numFmtId="0" fontId="286" fillId="195" borderId="117" xfId="6" applyFont="1" applyFill="1" applyBorder="1" applyAlignment="1">
      <alignment horizontal="left" vertical="center" wrapText="1"/>
    </xf>
    <xf numFmtId="0" fontId="286" fillId="195" borderId="114" xfId="6" applyFont="1" applyFill="1" applyBorder="1" applyAlignment="1">
      <alignment horizontal="left" vertical="center" wrapText="1"/>
    </xf>
    <xf numFmtId="0" fontId="286" fillId="195" borderId="113" xfId="6" applyFont="1" applyFill="1" applyBorder="1" applyAlignment="1">
      <alignment horizontal="left" vertical="center" wrapText="1"/>
    </xf>
    <xf numFmtId="0" fontId="286" fillId="195" borderId="112" xfId="6" applyFont="1" applyFill="1" applyBorder="1" applyAlignment="1">
      <alignment horizontal="left" vertical="center" wrapText="1"/>
    </xf>
    <xf numFmtId="0" fontId="285" fillId="194" borderId="119" xfId="6" applyFont="1" applyFill="1" applyBorder="1" applyAlignment="1">
      <alignment horizontal="left" vertical="center" wrapText="1"/>
    </xf>
    <xf numFmtId="0" fontId="285" fillId="194" borderId="118" xfId="6" applyFont="1" applyFill="1" applyBorder="1" applyAlignment="1">
      <alignment horizontal="left" vertical="center" wrapText="1"/>
    </xf>
    <xf numFmtId="0" fontId="285" fillId="194" borderId="117" xfId="6" applyFont="1" applyFill="1" applyBorder="1" applyAlignment="1">
      <alignment horizontal="left" vertical="center" wrapText="1"/>
    </xf>
    <xf numFmtId="0" fontId="285" fillId="194" borderId="116" xfId="6" applyFont="1" applyFill="1" applyBorder="1" applyAlignment="1">
      <alignment horizontal="left" vertical="center" wrapText="1"/>
    </xf>
    <xf numFmtId="0" fontId="285" fillId="194" borderId="0" xfId="6" applyFont="1" applyFill="1" applyAlignment="1">
      <alignment horizontal="left" vertical="center" wrapText="1"/>
    </xf>
    <xf numFmtId="0" fontId="285" fillId="194" borderId="115" xfId="6" applyFont="1" applyFill="1" applyBorder="1" applyAlignment="1">
      <alignment horizontal="left" vertical="center" wrapText="1"/>
    </xf>
    <xf numFmtId="0" fontId="285" fillId="194" borderId="114" xfId="6" applyFont="1" applyFill="1" applyBorder="1" applyAlignment="1">
      <alignment horizontal="left" vertical="center" wrapText="1"/>
    </xf>
    <xf numFmtId="0" fontId="285" fillId="194" borderId="113" xfId="6" applyFont="1" applyFill="1" applyBorder="1" applyAlignment="1">
      <alignment horizontal="left" vertical="center" wrapText="1"/>
    </xf>
    <xf numFmtId="0" fontId="285" fillId="194" borderId="112" xfId="6" applyFont="1" applyFill="1" applyBorder="1" applyAlignment="1">
      <alignment horizontal="left" vertical="center" wrapText="1"/>
    </xf>
    <xf numFmtId="0" fontId="286" fillId="195" borderId="111" xfId="6" applyFont="1" applyFill="1" applyBorder="1" applyAlignment="1">
      <alignment horizontal="left" vertical="center" wrapText="1"/>
    </xf>
    <xf numFmtId="0" fontId="286" fillId="195" borderId="110" xfId="6" applyFont="1" applyFill="1" applyBorder="1" applyAlignment="1">
      <alignment horizontal="left" vertical="center" wrapText="1"/>
    </xf>
    <xf numFmtId="0" fontId="286" fillId="195" borderId="109" xfId="6" applyFont="1" applyFill="1" applyBorder="1" applyAlignment="1">
      <alignment horizontal="left" vertical="center" wrapText="1"/>
    </xf>
    <xf numFmtId="0" fontId="286" fillId="191" borderId="0" xfId="6" applyFont="1" applyFill="1" applyAlignment="1">
      <alignment horizontal="left" vertical="center" wrapText="1"/>
    </xf>
    <xf numFmtId="0" fontId="286" fillId="195" borderId="111" xfId="6" applyFont="1" applyFill="1" applyBorder="1" applyAlignment="1">
      <alignment horizontal="center" vertical="center" wrapText="1"/>
    </xf>
    <xf numFmtId="0" fontId="286" fillId="195" borderId="110" xfId="6" applyFont="1" applyFill="1" applyBorder="1" applyAlignment="1">
      <alignment horizontal="center" vertical="center" wrapText="1"/>
    </xf>
    <xf numFmtId="0" fontId="286" fillId="195" borderId="109" xfId="6" applyFont="1" applyFill="1" applyBorder="1" applyAlignment="1">
      <alignment horizontal="center" vertical="center" wrapText="1"/>
    </xf>
    <xf numFmtId="0" fontId="285" fillId="195" borderId="119" xfId="6" applyFont="1" applyFill="1" applyBorder="1" applyAlignment="1">
      <alignment horizontal="left" vertical="center" wrapText="1"/>
    </xf>
    <xf numFmtId="0" fontId="285" fillId="195" borderId="117" xfId="6" applyFont="1" applyFill="1" applyBorder="1" applyAlignment="1">
      <alignment horizontal="left" vertical="center" wrapText="1"/>
    </xf>
    <xf numFmtId="0" fontId="285" fillId="195" borderId="116" xfId="6" applyFont="1" applyFill="1" applyBorder="1" applyAlignment="1">
      <alignment horizontal="left" vertical="center" wrapText="1"/>
    </xf>
    <xf numFmtId="0" fontId="285" fillId="195" borderId="115" xfId="6" applyFont="1" applyFill="1" applyBorder="1" applyAlignment="1">
      <alignment horizontal="left" vertical="center" wrapText="1"/>
    </xf>
    <xf numFmtId="0" fontId="285" fillId="195" borderId="114" xfId="6" applyFont="1" applyFill="1" applyBorder="1" applyAlignment="1">
      <alignment horizontal="left" vertical="center" wrapText="1"/>
    </xf>
    <xf numFmtId="0" fontId="285" fillId="195" borderId="112" xfId="6" applyFont="1" applyFill="1" applyBorder="1" applyAlignment="1">
      <alignment horizontal="left" vertical="center" wrapText="1"/>
    </xf>
    <xf numFmtId="0" fontId="286" fillId="194" borderId="119" xfId="6" applyFont="1" applyFill="1" applyBorder="1" applyAlignment="1">
      <alignment horizontal="left" vertical="center" wrapText="1"/>
    </xf>
    <xf numFmtId="0" fontId="286" fillId="194" borderId="118" xfId="6" applyFont="1" applyFill="1" applyBorder="1" applyAlignment="1">
      <alignment horizontal="left" vertical="center" wrapText="1"/>
    </xf>
    <xf numFmtId="0" fontId="286" fillId="194" borderId="117" xfId="6" applyFont="1" applyFill="1" applyBorder="1" applyAlignment="1">
      <alignment horizontal="left" vertical="center" wrapText="1"/>
    </xf>
    <xf numFmtId="0" fontId="286" fillId="194" borderId="114" xfId="6" applyFont="1" applyFill="1" applyBorder="1" applyAlignment="1">
      <alignment horizontal="left" vertical="center" wrapText="1"/>
    </xf>
    <xf numFmtId="0" fontId="286" fillId="194" borderId="113" xfId="6" applyFont="1" applyFill="1" applyBorder="1" applyAlignment="1">
      <alignment horizontal="left" vertical="center" wrapText="1"/>
    </xf>
    <xf numFmtId="0" fontId="286" fillId="194" borderId="112" xfId="6" applyFont="1" applyFill="1" applyBorder="1" applyAlignment="1">
      <alignment horizontal="left" vertical="center" wrapText="1"/>
    </xf>
    <xf numFmtId="0" fontId="314" fillId="191" borderId="0" xfId="6" applyFont="1" applyFill="1" applyAlignment="1">
      <alignment horizontal="center" vertical="center" wrapText="1"/>
    </xf>
    <xf numFmtId="0" fontId="285" fillId="194" borderId="111" xfId="6" applyFont="1" applyFill="1" applyBorder="1" applyAlignment="1">
      <alignment horizontal="left" vertical="center" wrapText="1"/>
    </xf>
    <xf numFmtId="0" fontId="285" fillId="194" borderId="110" xfId="6" applyFont="1" applyFill="1" applyBorder="1" applyAlignment="1">
      <alignment horizontal="left" vertical="center" wrapText="1"/>
    </xf>
    <xf numFmtId="0" fontId="285" fillId="194" borderId="109" xfId="6" applyFont="1" applyFill="1" applyBorder="1" applyAlignment="1">
      <alignment horizontal="left" vertical="center" wrapText="1"/>
    </xf>
    <xf numFmtId="0" fontId="286" fillId="193" borderId="119" xfId="6" applyFont="1" applyFill="1" applyBorder="1" applyAlignment="1">
      <alignment horizontal="left" vertical="center" wrapText="1"/>
    </xf>
    <xf numFmtId="0" fontId="286" fillId="193" borderId="118" xfId="6" applyFont="1" applyFill="1" applyBorder="1" applyAlignment="1">
      <alignment horizontal="left" vertical="center" wrapText="1"/>
    </xf>
    <xf numFmtId="0" fontId="286" fillId="193" borderId="117" xfId="6" applyFont="1" applyFill="1" applyBorder="1" applyAlignment="1">
      <alignment horizontal="left" vertical="center" wrapText="1"/>
    </xf>
    <xf numFmtId="0" fontId="286" fillId="193" borderId="114" xfId="6" applyFont="1" applyFill="1" applyBorder="1" applyAlignment="1">
      <alignment horizontal="left" vertical="center" wrapText="1"/>
    </xf>
    <xf numFmtId="0" fontId="286" fillId="193" borderId="113" xfId="6" applyFont="1" applyFill="1" applyBorder="1" applyAlignment="1">
      <alignment horizontal="left" vertical="center" wrapText="1"/>
    </xf>
    <xf numFmtId="0" fontId="286" fillId="193" borderId="112" xfId="6" applyFont="1" applyFill="1" applyBorder="1" applyAlignment="1">
      <alignment horizontal="left" vertical="center" wrapText="1"/>
    </xf>
    <xf numFmtId="0" fontId="286" fillId="196" borderId="119" xfId="6" applyFont="1" applyFill="1" applyBorder="1" applyAlignment="1">
      <alignment horizontal="center" vertical="center" wrapText="1"/>
    </xf>
    <xf numFmtId="0" fontId="286" fillId="196" borderId="118" xfId="6" applyFont="1" applyFill="1" applyBorder="1" applyAlignment="1">
      <alignment horizontal="center" vertical="center" wrapText="1"/>
    </xf>
    <xf numFmtId="0" fontId="286" fillId="196" borderId="117" xfId="6" applyFont="1" applyFill="1" applyBorder="1" applyAlignment="1">
      <alignment horizontal="center" vertical="center" wrapText="1"/>
    </xf>
    <xf numFmtId="0" fontId="286" fillId="196" borderId="114" xfId="6" applyFont="1" applyFill="1" applyBorder="1" applyAlignment="1">
      <alignment horizontal="center" vertical="center" wrapText="1"/>
    </xf>
    <xf numFmtId="0" fontId="286" fillId="196" borderId="113" xfId="6" applyFont="1" applyFill="1" applyBorder="1" applyAlignment="1">
      <alignment horizontal="center" vertical="center" wrapText="1"/>
    </xf>
    <xf numFmtId="0" fontId="286" fillId="196" borderId="112" xfId="6" applyFont="1" applyFill="1" applyBorder="1" applyAlignment="1">
      <alignment horizontal="center" vertical="center" wrapText="1"/>
    </xf>
    <xf numFmtId="0" fontId="282" fillId="54" borderId="108" xfId="6" applyFont="1" applyFill="1" applyBorder="1" applyAlignment="1">
      <alignment horizontal="right" vertical="center" wrapText="1"/>
    </xf>
    <xf numFmtId="0" fontId="281" fillId="13" borderId="108" xfId="6" applyFont="1" applyFill="1" applyBorder="1" applyAlignment="1">
      <alignment vertical="center" wrapText="1"/>
    </xf>
    <xf numFmtId="0" fontId="282" fillId="190" borderId="108" xfId="6" applyFont="1" applyFill="1" applyBorder="1" applyAlignment="1">
      <alignment horizontal="right" vertical="center" wrapText="1"/>
    </xf>
    <xf numFmtId="0" fontId="282" fillId="11" borderId="108" xfId="6" applyFont="1" applyFill="1" applyBorder="1" applyAlignment="1">
      <alignment horizontal="center" vertical="center" wrapText="1"/>
    </xf>
    <xf numFmtId="0" fontId="4" fillId="187" borderId="0" xfId="6" applyFont="1" applyFill="1" applyAlignment="1">
      <alignment horizontal="center" vertical="center" wrapText="1"/>
    </xf>
    <xf numFmtId="0" fontId="280" fillId="188" borderId="0" xfId="6" applyFont="1" applyFill="1" applyAlignment="1">
      <alignment horizontal="left" vertical="center" wrapText="1"/>
    </xf>
    <xf numFmtId="0" fontId="12" fillId="189" borderId="108" xfId="6" applyFont="1" applyFill="1" applyBorder="1" applyAlignment="1">
      <alignment vertical="center" wrapText="1"/>
    </xf>
    <xf numFmtId="0" fontId="8" fillId="189" borderId="108" xfId="6" applyFont="1" applyFill="1" applyBorder="1" applyAlignment="1">
      <alignment horizontal="center" vertical="center" wrapText="1"/>
    </xf>
    <xf numFmtId="9" fontId="282" fillId="11" borderId="108" xfId="6" applyNumberFormat="1" applyFont="1" applyFill="1" applyBorder="1" applyAlignment="1">
      <alignment horizontal="center" vertical="center" wrapText="1"/>
    </xf>
    <xf numFmtId="0" fontId="12" fillId="189" borderId="108" xfId="6" applyFont="1" applyFill="1" applyBorder="1" applyAlignment="1">
      <alignment horizontal="center" vertical="center" wrapText="1"/>
    </xf>
    <xf numFmtId="0" fontId="281" fillId="185" borderId="108" xfId="6" applyFont="1" applyFill="1" applyBorder="1" applyAlignment="1">
      <alignment vertical="center" wrapText="1"/>
    </xf>
    <xf numFmtId="0" fontId="283" fillId="188" borderId="108" xfId="6" applyFont="1" applyFill="1" applyBorder="1" applyAlignment="1">
      <alignment horizontal="center" vertical="center" wrapText="1"/>
    </xf>
    <xf numFmtId="0" fontId="282" fillId="0" borderId="108" xfId="6" applyFont="1" applyBorder="1" applyAlignment="1">
      <alignment horizontal="right" vertical="center" wrapText="1"/>
    </xf>
    <xf numFmtId="0" fontId="282" fillId="13" borderId="108" xfId="6" applyFont="1" applyFill="1" applyBorder="1" applyAlignment="1">
      <alignment horizontal="right" vertical="center" wrapText="1"/>
    </xf>
    <xf numFmtId="0" fontId="281" fillId="185" borderId="108" xfId="6" applyFont="1" applyFill="1" applyBorder="1" applyAlignment="1">
      <alignment horizontal="right" vertical="center" wrapText="1"/>
    </xf>
    <xf numFmtId="0" fontId="282" fillId="190" borderId="108" xfId="6" applyFont="1" applyFill="1" applyBorder="1" applyAlignment="1">
      <alignment horizontal="center" vertical="center" wrapText="1"/>
    </xf>
    <xf numFmtId="0" fontId="8" fillId="189" borderId="108" xfId="6" applyFont="1" applyFill="1" applyBorder="1" applyAlignment="1">
      <alignment vertical="center" wrapText="1"/>
    </xf>
    <xf numFmtId="0" fontId="283" fillId="185" borderId="108" xfId="6" applyFont="1" applyFill="1" applyBorder="1" applyAlignment="1">
      <alignment vertical="center" wrapText="1"/>
    </xf>
    <xf numFmtId="0" fontId="285" fillId="191" borderId="130" xfId="6" applyFont="1" applyFill="1" applyBorder="1" applyAlignment="1">
      <alignment horizontal="right" vertical="center" wrapText="1"/>
    </xf>
    <xf numFmtId="0" fontId="285" fillId="191" borderId="131" xfId="6" applyFont="1" applyFill="1" applyBorder="1" applyAlignment="1">
      <alignment horizontal="right" vertical="center" wrapText="1"/>
    </xf>
    <xf numFmtId="0" fontId="18" fillId="54" borderId="130" xfId="6" applyFont="1" applyFill="1" applyBorder="1" applyAlignment="1">
      <alignment horizontal="left" vertical="center" wrapText="1"/>
    </xf>
    <xf numFmtId="0" fontId="18" fillId="54" borderId="132" xfId="6" applyFont="1" applyFill="1" applyBorder="1" applyAlignment="1">
      <alignment horizontal="left" vertical="center" wrapText="1"/>
    </xf>
    <xf numFmtId="0" fontId="18" fillId="54" borderId="131" xfId="6" applyFont="1" applyFill="1" applyBorder="1" applyAlignment="1">
      <alignment horizontal="left" vertical="center" wrapText="1"/>
    </xf>
    <xf numFmtId="0" fontId="286" fillId="193" borderId="111" xfId="6" applyFont="1" applyFill="1" applyBorder="1" applyAlignment="1">
      <alignment horizontal="center" vertical="center" wrapText="1"/>
    </xf>
    <xf numFmtId="0" fontId="286" fillId="193" borderId="110" xfId="6" applyFont="1" applyFill="1" applyBorder="1" applyAlignment="1">
      <alignment horizontal="center" vertical="center" wrapText="1"/>
    </xf>
    <xf numFmtId="0" fontId="286" fillId="193" borderId="109" xfId="6" applyFont="1" applyFill="1" applyBorder="1" applyAlignment="1">
      <alignment horizontal="center" vertical="center" wrapText="1"/>
    </xf>
    <xf numFmtId="0" fontId="285" fillId="191" borderId="127" xfId="6" applyFont="1" applyFill="1" applyBorder="1" applyAlignment="1">
      <alignment horizontal="right" vertical="center" wrapText="1"/>
    </xf>
    <xf numFmtId="0" fontId="285" fillId="191" borderId="128" xfId="6" applyFont="1" applyFill="1" applyBorder="1" applyAlignment="1">
      <alignment horizontal="right" vertical="center" wrapText="1"/>
    </xf>
    <xf numFmtId="0" fontId="18" fillId="54" borderId="127" xfId="6" applyFont="1" applyFill="1" applyBorder="1" applyAlignment="1">
      <alignment horizontal="left" vertical="center" wrapText="1"/>
    </xf>
    <xf numFmtId="0" fontId="18" fillId="54" borderId="129" xfId="6" applyFont="1" applyFill="1" applyBorder="1" applyAlignment="1">
      <alignment horizontal="left" vertical="center" wrapText="1"/>
    </xf>
    <xf numFmtId="0" fontId="18" fillId="54" borderId="128" xfId="6" applyFont="1" applyFill="1" applyBorder="1" applyAlignment="1">
      <alignment horizontal="left" vertical="center" wrapText="1"/>
    </xf>
    <xf numFmtId="0" fontId="285" fillId="191" borderId="133" xfId="6" applyFont="1" applyFill="1" applyBorder="1" applyAlignment="1">
      <alignment horizontal="right" vertical="center" wrapText="1"/>
    </xf>
    <xf numFmtId="0" fontId="285" fillId="191" borderId="134" xfId="6" applyFont="1" applyFill="1" applyBorder="1" applyAlignment="1">
      <alignment horizontal="right" vertical="center" wrapText="1"/>
    </xf>
    <xf numFmtId="0" fontId="18" fillId="54" borderId="133" xfId="6" applyFont="1" applyFill="1" applyBorder="1" applyAlignment="1">
      <alignment horizontal="left" vertical="center" wrapText="1"/>
    </xf>
    <xf numFmtId="0" fontId="18" fillId="54" borderId="135" xfId="6" applyFont="1" applyFill="1" applyBorder="1" applyAlignment="1">
      <alignment horizontal="left" vertical="center" wrapText="1"/>
    </xf>
    <xf numFmtId="0" fontId="18" fillId="54" borderId="134" xfId="6" applyFont="1" applyFill="1" applyBorder="1" applyAlignment="1">
      <alignment horizontal="left" vertical="center" wrapText="1"/>
    </xf>
    <xf numFmtId="0" fontId="286" fillId="194" borderId="119" xfId="6" applyFont="1" applyFill="1" applyBorder="1" applyAlignment="1">
      <alignment horizontal="center" vertical="center" wrapText="1"/>
    </xf>
    <xf numFmtId="0" fontId="286" fillId="194" borderId="118" xfId="6" applyFont="1" applyFill="1" applyBorder="1" applyAlignment="1">
      <alignment horizontal="center" vertical="center" wrapText="1"/>
    </xf>
    <xf numFmtId="0" fontId="286" fillId="194" borderId="117" xfId="6" applyFont="1" applyFill="1" applyBorder="1" applyAlignment="1">
      <alignment horizontal="center" vertical="center" wrapText="1"/>
    </xf>
    <xf numFmtId="0" fontId="286" fillId="194" borderId="114" xfId="6" applyFont="1" applyFill="1" applyBorder="1" applyAlignment="1">
      <alignment horizontal="center" vertical="center" wrapText="1"/>
    </xf>
    <xf numFmtId="0" fontId="286" fillId="194" borderId="113" xfId="6" applyFont="1" applyFill="1" applyBorder="1" applyAlignment="1">
      <alignment horizontal="center" vertical="center" wrapText="1"/>
    </xf>
    <xf numFmtId="0" fontId="286" fillId="194" borderId="112" xfId="6" applyFont="1" applyFill="1" applyBorder="1" applyAlignment="1">
      <alignment horizontal="center" vertical="center" wrapText="1"/>
    </xf>
    <xf numFmtId="0" fontId="46" fillId="16" borderId="0" xfId="4" applyFont="1" applyFill="1" applyAlignment="1">
      <alignment horizontal="left" vertical="center" wrapText="1"/>
    </xf>
    <xf numFmtId="0" fontId="51" fillId="16" borderId="0" xfId="4" applyFont="1" applyFill="1" applyAlignment="1">
      <alignment horizontal="left" vertical="center" wrapText="1"/>
    </xf>
    <xf numFmtId="0" fontId="79" fillId="32" borderId="0" xfId="8" applyFont="1" applyFill="1" applyAlignment="1">
      <alignment horizontal="left" vertical="center" wrapText="1"/>
    </xf>
    <xf numFmtId="0" fontId="42" fillId="74" borderId="28" xfId="11" applyFont="1" applyFill="1" applyBorder="1" applyAlignment="1">
      <alignment horizontal="center" vertical="center"/>
    </xf>
    <xf numFmtId="0" fontId="42" fillId="74" borderId="29" xfId="11" applyFont="1" applyFill="1" applyBorder="1" applyAlignment="1">
      <alignment horizontal="center" vertical="center"/>
    </xf>
    <xf numFmtId="0" fontId="47" fillId="67" borderId="1" xfId="8" applyFont="1" applyFill="1" applyBorder="1" applyAlignment="1">
      <alignment horizontal="center" vertical="center" wrapText="1"/>
    </xf>
    <xf numFmtId="0" fontId="42" fillId="76" borderId="32" xfId="17" applyFont="1" applyFill="1" applyBorder="1" applyAlignment="1">
      <alignment horizontal="center" vertical="center"/>
    </xf>
    <xf numFmtId="0" fontId="42" fillId="76" borderId="33" xfId="17" applyFont="1" applyFill="1" applyBorder="1" applyAlignment="1">
      <alignment horizontal="center" vertical="center"/>
    </xf>
    <xf numFmtId="0" fontId="42" fillId="74" borderId="34" xfId="11" applyFont="1" applyFill="1" applyBorder="1" applyAlignment="1">
      <alignment horizontal="center" vertical="center"/>
    </xf>
    <xf numFmtId="0" fontId="42" fillId="74" borderId="35" xfId="11" applyFont="1" applyFill="1" applyBorder="1" applyAlignment="1">
      <alignment horizontal="center" vertical="center"/>
    </xf>
    <xf numFmtId="0" fontId="47" fillId="77" borderId="36" xfId="9" applyFont="1" applyFill="1" applyBorder="1" applyAlignment="1">
      <alignment horizontal="center" vertical="center"/>
    </xf>
    <xf numFmtId="0" fontId="47" fillId="77" borderId="37" xfId="9" applyFont="1" applyFill="1" applyBorder="1" applyAlignment="1">
      <alignment horizontal="center" vertical="center"/>
    </xf>
    <xf numFmtId="0" fontId="42" fillId="74" borderId="28" xfId="11" applyFont="1" applyFill="1" applyBorder="1" applyAlignment="1">
      <alignment horizontal="center" vertical="center" wrapText="1"/>
    </xf>
    <xf numFmtId="0" fontId="42" fillId="74" borderId="29" xfId="11" applyFont="1" applyFill="1" applyBorder="1" applyAlignment="1">
      <alignment horizontal="center" vertical="center" wrapText="1"/>
    </xf>
    <xf numFmtId="0" fontId="42" fillId="76" borderId="36" xfId="17" applyFont="1" applyFill="1" applyBorder="1" applyAlignment="1">
      <alignment horizontal="center" vertical="center"/>
    </xf>
    <xf numFmtId="0" fontId="42" fillId="76" borderId="37" xfId="17" applyFont="1" applyFill="1" applyBorder="1" applyAlignment="1">
      <alignment horizontal="center" vertical="center"/>
    </xf>
    <xf numFmtId="0" fontId="47" fillId="68" borderId="0" xfId="8" applyFont="1" applyFill="1" applyAlignment="1">
      <alignment horizontal="center" vertical="center" wrapText="1"/>
    </xf>
    <xf numFmtId="0" fontId="89" fillId="43" borderId="0" xfId="16" applyFont="1" applyFill="1" applyAlignment="1">
      <alignment horizontal="left" vertical="center" wrapText="1"/>
    </xf>
    <xf numFmtId="0" fontId="89" fillId="43" borderId="0" xfId="8" applyFont="1" applyFill="1" applyAlignment="1">
      <alignment horizontal="left" vertical="center" wrapText="1"/>
    </xf>
    <xf numFmtId="0" fontId="36" fillId="69" borderId="14" xfId="8" applyFont="1" applyFill="1" applyBorder="1" applyAlignment="1">
      <alignment horizontal="center" vertical="center"/>
    </xf>
    <xf numFmtId="0" fontId="36" fillId="69" borderId="0" xfId="8" applyFont="1" applyFill="1" applyAlignment="1">
      <alignment horizontal="center" vertical="center" wrapText="1"/>
    </xf>
    <xf numFmtId="0" fontId="52" fillId="48" borderId="0" xfId="13" applyFont="1" applyFill="1" applyAlignment="1">
      <alignment horizontal="left" vertical="center" wrapText="1"/>
    </xf>
    <xf numFmtId="0" fontId="52" fillId="48" borderId="16" xfId="13" applyFont="1" applyFill="1" applyBorder="1" applyAlignment="1">
      <alignment horizontal="left" vertical="center" wrapText="1"/>
    </xf>
    <xf numFmtId="0" fontId="52" fillId="48" borderId="13" xfId="13" applyFont="1" applyFill="1" applyBorder="1" applyAlignment="1">
      <alignment horizontal="left" vertical="center" wrapText="1"/>
    </xf>
    <xf numFmtId="0" fontId="52" fillId="48" borderId="12" xfId="13" applyFont="1" applyFill="1" applyBorder="1" applyAlignment="1">
      <alignment horizontal="left" vertical="center" wrapText="1"/>
    </xf>
    <xf numFmtId="0" fontId="0" fillId="16" borderId="0" xfId="8" applyFont="1" applyFill="1" applyAlignment="1" applyProtection="1">
      <alignment horizontal="left" vertical="center" wrapText="1"/>
      <protection locked="0"/>
    </xf>
    <xf numFmtId="0" fontId="70" fillId="38" borderId="12" xfId="16" applyFont="1" applyFill="1" applyBorder="1" applyAlignment="1">
      <alignment horizontal="center" vertical="center"/>
    </xf>
    <xf numFmtId="0" fontId="71" fillId="38" borderId="13" xfId="8" applyFont="1" applyFill="1" applyBorder="1" applyAlignment="1">
      <alignment horizontal="center" vertical="center"/>
    </xf>
    <xf numFmtId="0" fontId="73" fillId="19" borderId="0" xfId="8" applyFont="1" applyFill="1" applyAlignment="1">
      <alignment horizontal="center" vertical="center"/>
    </xf>
    <xf numFmtId="0" fontId="73" fillId="19" borderId="16" xfId="8" applyFont="1" applyFill="1" applyBorder="1" applyAlignment="1">
      <alignment horizontal="center" vertical="center"/>
    </xf>
    <xf numFmtId="0" fontId="34" fillId="19" borderId="2" xfId="8" applyFont="1" applyFill="1" applyBorder="1" applyAlignment="1">
      <alignment horizontal="center" vertical="center"/>
    </xf>
    <xf numFmtId="0" fontId="34" fillId="19" borderId="0" xfId="8" applyFont="1" applyFill="1" applyAlignment="1">
      <alignment horizontal="center" vertical="center"/>
    </xf>
    <xf numFmtId="0" fontId="56" fillId="25" borderId="0" xfId="11" applyFont="1" applyFill="1" applyAlignment="1">
      <alignment horizontal="center" vertical="center"/>
    </xf>
    <xf numFmtId="0" fontId="34" fillId="19" borderId="3" xfId="8" applyFont="1" applyFill="1" applyBorder="1" applyAlignment="1">
      <alignment horizontal="center" vertical="center"/>
    </xf>
    <xf numFmtId="0" fontId="34" fillId="19" borderId="4" xfId="8" applyFont="1" applyFill="1" applyBorder="1" applyAlignment="1">
      <alignment horizontal="center" vertical="center"/>
    </xf>
    <xf numFmtId="0" fontId="58" fillId="27" borderId="3" xfId="1" applyFont="1" applyFill="1" applyBorder="1" applyAlignment="1">
      <alignment horizontal="left" vertical="center" wrapText="1"/>
    </xf>
    <xf numFmtId="0" fontId="58" fillId="27" borderId="4" xfId="11" applyFont="1" applyFill="1" applyBorder="1" applyAlignment="1">
      <alignment horizontal="left" vertical="center" wrapText="1"/>
    </xf>
    <xf numFmtId="0" fontId="58" fillId="27" borderId="0" xfId="11" applyFont="1" applyFill="1" applyAlignment="1">
      <alignment horizontal="left" vertical="center" wrapText="1"/>
    </xf>
    <xf numFmtId="1" fontId="59" fillId="28" borderId="5" xfId="11" applyNumberFormat="1" applyFont="1" applyFill="1" applyBorder="1" applyAlignment="1">
      <alignment horizontal="center" vertical="center" wrapText="1"/>
    </xf>
    <xf numFmtId="1" fontId="59" fillId="28" borderId="0" xfId="11" applyNumberFormat="1" applyFont="1" applyFill="1" applyAlignment="1">
      <alignment horizontal="center" vertical="center" wrapText="1"/>
    </xf>
    <xf numFmtId="0" fontId="60" fillId="29" borderId="4" xfId="9" applyFont="1" applyFill="1" applyBorder="1" applyAlignment="1">
      <alignment horizontal="center" vertical="center"/>
    </xf>
    <xf numFmtId="0" fontId="60" fillId="29" borderId="6" xfId="9" applyFont="1" applyFill="1" applyBorder="1" applyAlignment="1">
      <alignment horizontal="center" vertical="center"/>
    </xf>
    <xf numFmtId="0" fontId="60" fillId="29" borderId="0" xfId="9" applyFont="1" applyFill="1" applyAlignment="1">
      <alignment horizontal="center" vertical="center"/>
    </xf>
    <xf numFmtId="0" fontId="60" fillId="29" borderId="7" xfId="9" applyFont="1" applyFill="1" applyBorder="1" applyAlignment="1">
      <alignment horizontal="center" vertical="center"/>
    </xf>
    <xf numFmtId="0" fontId="18" fillId="43" borderId="25" xfId="8" applyFont="1" applyFill="1" applyBorder="1" applyAlignment="1">
      <alignment horizontal="left" vertical="center" wrapText="1"/>
    </xf>
    <xf numFmtId="0" fontId="18" fillId="43" borderId="14" xfId="8" applyFont="1" applyFill="1" applyBorder="1" applyAlignment="1">
      <alignment horizontal="left" vertical="center" wrapText="1"/>
    </xf>
    <xf numFmtId="0" fontId="3" fillId="69" borderId="0" xfId="8" applyFont="1" applyFill="1" applyAlignment="1">
      <alignment horizontal="center" vertical="center" wrapText="1"/>
    </xf>
    <xf numFmtId="0" fontId="18" fillId="43" borderId="0" xfId="8" applyFont="1" applyFill="1" applyAlignment="1">
      <alignment horizontal="left" vertical="center" wrapText="1"/>
    </xf>
    <xf numFmtId="0" fontId="52" fillId="48" borderId="0" xfId="5" applyFont="1" applyFill="1" applyAlignment="1">
      <alignment horizontal="left" vertical="center" wrapText="1"/>
    </xf>
    <xf numFmtId="0" fontId="52" fillId="48" borderId="16" xfId="5" applyFont="1" applyFill="1" applyBorder="1" applyAlignment="1">
      <alignment horizontal="left" vertical="center" wrapText="1"/>
    </xf>
    <xf numFmtId="0" fontId="52" fillId="48" borderId="13" xfId="5" applyFont="1" applyFill="1" applyBorder="1" applyAlignment="1">
      <alignment horizontal="left" vertical="center" wrapText="1"/>
    </xf>
    <xf numFmtId="0" fontId="52" fillId="48" borderId="12" xfId="5" applyFont="1" applyFill="1" applyBorder="1" applyAlignment="1">
      <alignment horizontal="left" vertical="center" wrapText="1"/>
    </xf>
    <xf numFmtId="1" fontId="42" fillId="44" borderId="5" xfId="11" applyNumberFormat="1" applyFont="1" applyFill="1" applyBorder="1" applyAlignment="1" applyProtection="1">
      <alignment horizontal="center" vertical="center"/>
      <protection hidden="1"/>
    </xf>
    <xf numFmtId="1" fontId="75" fillId="45" borderId="5" xfId="11" applyNumberFormat="1" applyFont="1" applyFill="1" applyBorder="1" applyAlignment="1" applyProtection="1">
      <alignment horizontal="center" vertical="center"/>
      <protection hidden="1"/>
    </xf>
    <xf numFmtId="1" fontId="75" fillId="94" borderId="5" xfId="11" applyNumberFormat="1" applyFont="1" applyFill="1" applyBorder="1" applyAlignment="1" applyProtection="1">
      <alignment horizontal="center" vertical="center"/>
      <protection hidden="1"/>
    </xf>
    <xf numFmtId="1" fontId="75" fillId="34" borderId="5" xfId="11" applyNumberFormat="1" applyFont="1" applyFill="1" applyBorder="1" applyAlignment="1" applyProtection="1">
      <alignment horizontal="center" vertical="center"/>
      <protection hidden="1"/>
    </xf>
    <xf numFmtId="1" fontId="42" fillId="35" borderId="5" xfId="11" applyNumberFormat="1" applyFont="1" applyFill="1" applyBorder="1" applyAlignment="1" applyProtection="1">
      <alignment horizontal="center" vertical="center"/>
      <protection hidden="1"/>
    </xf>
    <xf numFmtId="1" fontId="42" fillId="43" borderId="5" xfId="11" applyNumberFormat="1" applyFont="1" applyFill="1" applyBorder="1" applyAlignment="1" applyProtection="1">
      <alignment horizontal="center" vertical="center"/>
      <protection hidden="1"/>
    </xf>
    <xf numFmtId="1" fontId="42" fillId="92" borderId="5" xfId="11" applyNumberFormat="1" applyFont="1" applyFill="1" applyBorder="1" applyAlignment="1" applyProtection="1">
      <alignment horizontal="center" vertical="center"/>
      <protection hidden="1"/>
    </xf>
    <xf numFmtId="2" fontId="63" fillId="36" borderId="5" xfId="11" applyNumberFormat="1" applyFont="1" applyFill="1" applyBorder="1" applyAlignment="1" applyProtection="1">
      <alignment horizontal="center" vertical="center"/>
      <protection locked="0"/>
    </xf>
    <xf numFmtId="1" fontId="75" fillId="93" borderId="5" xfId="11" applyNumberFormat="1" applyFont="1" applyFill="1" applyBorder="1" applyAlignment="1" applyProtection="1">
      <alignment horizontal="center" vertical="center"/>
      <protection hidden="1"/>
    </xf>
    <xf numFmtId="1" fontId="42" fillId="62" borderId="5" xfId="11" applyNumberFormat="1" applyFont="1" applyFill="1" applyBorder="1" applyAlignment="1" applyProtection="1">
      <alignment horizontal="center" vertical="center"/>
      <protection hidden="1"/>
    </xf>
    <xf numFmtId="1" fontId="42" fillId="95" borderId="5" xfId="11" applyNumberFormat="1" applyFont="1" applyFill="1" applyBorder="1" applyAlignment="1" applyProtection="1">
      <alignment horizontal="center" vertical="center"/>
      <protection hidden="1"/>
    </xf>
    <xf numFmtId="1" fontId="42" fillId="95" borderId="9" xfId="11" applyNumberFormat="1" applyFont="1" applyFill="1" applyBorder="1" applyAlignment="1" applyProtection="1">
      <alignment horizontal="center" vertical="center"/>
      <protection hidden="1"/>
    </xf>
    <xf numFmtId="1" fontId="42" fillId="95" borderId="0" xfId="11" applyNumberFormat="1" applyFont="1" applyFill="1" applyAlignment="1" applyProtection="1">
      <alignment horizontal="center" vertical="center"/>
      <protection hidden="1"/>
    </xf>
    <xf numFmtId="1" fontId="42" fillId="104" borderId="9" xfId="11" applyNumberFormat="1" applyFont="1" applyFill="1" applyBorder="1" applyAlignment="1" applyProtection="1">
      <alignment horizontal="center" vertical="center"/>
      <protection hidden="1"/>
    </xf>
    <xf numFmtId="1" fontId="42" fillId="104" borderId="5" xfId="11" applyNumberFormat="1" applyFont="1" applyFill="1" applyBorder="1" applyAlignment="1" applyProtection="1">
      <alignment horizontal="center" vertical="center"/>
      <protection hidden="1"/>
    </xf>
    <xf numFmtId="1" fontId="75" fillId="93" borderId="9" xfId="11" applyNumberFormat="1" applyFont="1" applyFill="1" applyBorder="1" applyAlignment="1" applyProtection="1">
      <alignment horizontal="center" vertical="center"/>
      <protection hidden="1"/>
    </xf>
    <xf numFmtId="1" fontId="42" fillId="100" borderId="9" xfId="11" applyNumberFormat="1" applyFont="1" applyFill="1" applyBorder="1" applyAlignment="1" applyProtection="1">
      <alignment horizontal="center" vertical="center"/>
      <protection hidden="1"/>
    </xf>
    <xf numFmtId="1" fontId="42" fillId="100" borderId="5" xfId="11" applyNumberFormat="1" applyFont="1" applyFill="1" applyBorder="1" applyAlignment="1" applyProtection="1">
      <alignment horizontal="center" vertical="center"/>
      <protection hidden="1"/>
    </xf>
    <xf numFmtId="1" fontId="42" fillId="101" borderId="9" xfId="11" applyNumberFormat="1" applyFont="1" applyFill="1" applyBorder="1" applyAlignment="1" applyProtection="1">
      <alignment horizontal="center" vertical="center"/>
      <protection hidden="1"/>
    </xf>
    <xf numFmtId="1" fontId="42" fillId="101" borderId="5" xfId="11" applyNumberFormat="1" applyFont="1" applyFill="1" applyBorder="1" applyAlignment="1" applyProtection="1">
      <alignment horizontal="center" vertical="center"/>
      <protection hidden="1"/>
    </xf>
    <xf numFmtId="1" fontId="42" fillId="98" borderId="9" xfId="11" applyNumberFormat="1" applyFont="1" applyFill="1" applyBorder="1" applyAlignment="1" applyProtection="1">
      <alignment horizontal="center" vertical="center"/>
      <protection hidden="1"/>
    </xf>
    <xf numFmtId="1" fontId="42" fillId="98" borderId="5" xfId="11" applyNumberFormat="1" applyFont="1" applyFill="1" applyBorder="1" applyAlignment="1" applyProtection="1">
      <alignment horizontal="center" vertical="center"/>
      <protection hidden="1"/>
    </xf>
    <xf numFmtId="1" fontId="75" fillId="91" borderId="9" xfId="11" applyNumberFormat="1" applyFont="1" applyFill="1" applyBorder="1" applyAlignment="1" applyProtection="1">
      <alignment horizontal="center" vertical="center"/>
      <protection hidden="1"/>
    </xf>
    <xf numFmtId="1" fontId="75" fillId="91" borderId="5" xfId="11" applyNumberFormat="1" applyFont="1" applyFill="1" applyBorder="1" applyAlignment="1" applyProtection="1">
      <alignment horizontal="center" vertical="center"/>
      <protection hidden="1"/>
    </xf>
    <xf numFmtId="1" fontId="42" fillId="99" borderId="9" xfId="11" applyNumberFormat="1" applyFont="1" applyFill="1" applyBorder="1" applyAlignment="1" applyProtection="1">
      <alignment horizontal="center" vertical="center"/>
      <protection hidden="1"/>
    </xf>
    <xf numFmtId="1" fontId="42" fillId="99" borderId="5" xfId="11" applyNumberFormat="1" applyFont="1" applyFill="1" applyBorder="1" applyAlignment="1" applyProtection="1">
      <alignment horizontal="center" vertical="center"/>
      <protection hidden="1"/>
    </xf>
    <xf numFmtId="1" fontId="75" fillId="41" borderId="9" xfId="11" applyNumberFormat="1" applyFont="1" applyFill="1" applyBorder="1" applyAlignment="1" applyProtection="1">
      <alignment horizontal="center" vertical="center"/>
      <protection hidden="1"/>
    </xf>
    <xf numFmtId="1" fontId="75" fillId="41" borderId="5" xfId="11" applyNumberFormat="1" applyFont="1" applyFill="1" applyBorder="1" applyAlignment="1" applyProtection="1">
      <alignment horizontal="center" vertical="center"/>
      <protection hidden="1"/>
    </xf>
    <xf numFmtId="1" fontId="42" fillId="106" borderId="9" xfId="11" applyNumberFormat="1" applyFont="1" applyFill="1" applyBorder="1" applyAlignment="1" applyProtection="1">
      <alignment horizontal="center" vertical="center"/>
      <protection hidden="1"/>
    </xf>
    <xf numFmtId="1" fontId="42" fillId="106" borderId="5" xfId="11" applyNumberFormat="1" applyFont="1" applyFill="1" applyBorder="1" applyAlignment="1" applyProtection="1">
      <alignment horizontal="center" vertical="center"/>
      <protection hidden="1"/>
    </xf>
    <xf numFmtId="1" fontId="42" fillId="102" borderId="9" xfId="11" applyNumberFormat="1" applyFont="1" applyFill="1" applyBorder="1" applyAlignment="1" applyProtection="1">
      <alignment horizontal="center" vertical="center"/>
      <protection hidden="1"/>
    </xf>
    <xf numFmtId="1" fontId="42" fillId="102" borderId="5" xfId="11" applyNumberFormat="1" applyFont="1" applyFill="1" applyBorder="1" applyAlignment="1" applyProtection="1">
      <alignment horizontal="center" vertical="center"/>
      <protection hidden="1"/>
    </xf>
    <xf numFmtId="1" fontId="75" fillId="107" borderId="9" xfId="11" applyNumberFormat="1" applyFont="1" applyFill="1" applyBorder="1" applyAlignment="1" applyProtection="1">
      <alignment horizontal="center" vertical="center"/>
      <protection hidden="1"/>
    </xf>
    <xf numFmtId="1" fontId="75" fillId="107" borderId="5" xfId="11" applyNumberFormat="1" applyFont="1" applyFill="1" applyBorder="1" applyAlignment="1" applyProtection="1">
      <alignment horizontal="center" vertical="center"/>
      <protection hidden="1"/>
    </xf>
    <xf numFmtId="1" fontId="42" fillId="43" borderId="9" xfId="11" applyNumberFormat="1" applyFont="1" applyFill="1" applyBorder="1" applyAlignment="1" applyProtection="1">
      <alignment horizontal="center" vertical="center"/>
      <protection hidden="1"/>
    </xf>
    <xf numFmtId="1" fontId="75" fillId="105" borderId="0" xfId="11" applyNumberFormat="1" applyFont="1" applyFill="1" applyAlignment="1" applyProtection="1">
      <alignment horizontal="center" vertical="center" wrapText="1"/>
      <protection hidden="1"/>
    </xf>
    <xf numFmtId="1" fontId="42" fillId="102" borderId="0" xfId="11" applyNumberFormat="1" applyFont="1" applyFill="1" applyAlignment="1" applyProtection="1">
      <alignment horizontal="center" vertical="center" wrapText="1"/>
      <protection hidden="1"/>
    </xf>
    <xf numFmtId="1" fontId="42" fillId="106" borderId="0" xfId="11" applyNumberFormat="1" applyFont="1" applyFill="1" applyAlignment="1" applyProtection="1">
      <alignment horizontal="center" vertical="center" wrapText="1"/>
      <protection hidden="1"/>
    </xf>
    <xf numFmtId="0" fontId="42" fillId="16" borderId="2" xfId="1" applyFont="1" applyFill="1" applyBorder="1" applyAlignment="1">
      <alignment horizontal="center" vertical="center"/>
    </xf>
    <xf numFmtId="0" fontId="42" fillId="16" borderId="7" xfId="1" applyFont="1" applyFill="1" applyBorder="1" applyAlignment="1">
      <alignment horizontal="center" vertical="center"/>
    </xf>
    <xf numFmtId="1" fontId="75" fillId="96" borderId="9" xfId="11" applyNumberFormat="1" applyFont="1" applyFill="1" applyBorder="1" applyAlignment="1" applyProtection="1">
      <alignment horizontal="center" vertical="center"/>
      <protection hidden="1"/>
    </xf>
    <xf numFmtId="1" fontId="42" fillId="99" borderId="0" xfId="11" applyNumberFormat="1" applyFont="1" applyFill="1" applyAlignment="1" applyProtection="1">
      <alignment horizontal="center" vertical="center" wrapText="1"/>
      <protection hidden="1"/>
    </xf>
    <xf numFmtId="1" fontId="75" fillId="96" borderId="5" xfId="11" applyNumberFormat="1" applyFont="1" applyFill="1" applyBorder="1" applyAlignment="1" applyProtection="1">
      <alignment horizontal="center" vertical="center"/>
      <protection hidden="1"/>
    </xf>
    <xf numFmtId="1" fontId="75" fillId="105" borderId="9" xfId="11" applyNumberFormat="1" applyFont="1" applyFill="1" applyBorder="1" applyAlignment="1" applyProtection="1">
      <alignment horizontal="center" vertical="center"/>
      <protection hidden="1"/>
    </xf>
    <xf numFmtId="1" fontId="75" fillId="41" borderId="0" xfId="11" applyNumberFormat="1" applyFont="1" applyFill="1" applyAlignment="1" applyProtection="1">
      <alignment horizontal="center" vertical="center" wrapText="1"/>
      <protection hidden="1"/>
    </xf>
    <xf numFmtId="1" fontId="42" fillId="97" borderId="0" xfId="11" applyNumberFormat="1" applyFont="1" applyFill="1" applyAlignment="1" applyProtection="1">
      <alignment horizontal="center" vertical="center" wrapText="1"/>
      <protection hidden="1"/>
    </xf>
    <xf numFmtId="1" fontId="75" fillId="105" borderId="5" xfId="11" applyNumberFormat="1" applyFont="1" applyFill="1" applyBorder="1" applyAlignment="1" applyProtection="1">
      <alignment horizontal="center" vertical="center"/>
      <protection hidden="1"/>
    </xf>
    <xf numFmtId="0" fontId="42" fillId="103" borderId="9" xfId="11" applyFont="1" applyFill="1" applyBorder="1" applyAlignment="1">
      <alignment horizontal="center" vertical="center"/>
    </xf>
    <xf numFmtId="0" fontId="42" fillId="103" borderId="5" xfId="11" applyFont="1" applyFill="1" applyBorder="1" applyAlignment="1">
      <alignment horizontal="center" vertical="center"/>
    </xf>
    <xf numFmtId="1" fontId="42" fillId="44" borderId="9" xfId="11" applyNumberFormat="1" applyFont="1" applyFill="1" applyBorder="1" applyAlignment="1" applyProtection="1">
      <alignment horizontal="center" vertical="center"/>
      <protection hidden="1"/>
    </xf>
    <xf numFmtId="0" fontId="82" fillId="16" borderId="3" xfId="1" applyFont="1" applyFill="1" applyBorder="1" applyAlignment="1">
      <alignment horizontal="center" vertical="center"/>
    </xf>
    <xf numFmtId="0" fontId="82" fillId="16" borderId="6" xfId="1" applyFont="1" applyFill="1" applyBorder="1" applyAlignment="1">
      <alignment horizontal="center" vertical="center"/>
    </xf>
    <xf numFmtId="1" fontId="47" fillId="93" borderId="0" xfId="11" applyNumberFormat="1" applyFont="1" applyFill="1" applyAlignment="1" applyProtection="1">
      <alignment horizontal="center" vertical="center" wrapText="1"/>
      <protection hidden="1"/>
    </xf>
    <xf numFmtId="1" fontId="75" fillId="93" borderId="0" xfId="11" applyNumberFormat="1" applyFont="1" applyFill="1" applyAlignment="1" applyProtection="1">
      <alignment horizontal="center" vertical="center" wrapText="1"/>
      <protection hidden="1"/>
    </xf>
    <xf numFmtId="1" fontId="42" fillId="104" borderId="0" xfId="11" applyNumberFormat="1" applyFont="1" applyFill="1" applyAlignment="1" applyProtection="1">
      <alignment horizontal="center" vertical="center" wrapText="1"/>
      <protection hidden="1"/>
    </xf>
    <xf numFmtId="1" fontId="75" fillId="45" borderId="9" xfId="11" applyNumberFormat="1" applyFont="1" applyFill="1" applyBorder="1" applyAlignment="1" applyProtection="1">
      <alignment horizontal="center" vertical="center"/>
      <protection hidden="1"/>
    </xf>
    <xf numFmtId="1" fontId="75" fillId="91" borderId="0" xfId="11" applyNumberFormat="1" applyFont="1" applyFill="1" applyAlignment="1" applyProtection="1">
      <alignment horizontal="center" vertical="center" wrapText="1"/>
      <protection hidden="1"/>
    </xf>
    <xf numFmtId="1" fontId="42" fillId="100" borderId="0" xfId="11" applyNumberFormat="1" applyFont="1" applyFill="1" applyAlignment="1" applyProtection="1">
      <alignment horizontal="center" vertical="center" wrapText="1"/>
      <protection hidden="1"/>
    </xf>
    <xf numFmtId="1" fontId="42" fillId="98" borderId="0" xfId="11" applyNumberFormat="1" applyFont="1" applyFill="1" applyAlignment="1" applyProtection="1">
      <alignment horizontal="center" vertical="center" wrapText="1"/>
      <protection hidden="1"/>
    </xf>
    <xf numFmtId="1" fontId="42" fillId="101" borderId="0" xfId="11" applyNumberFormat="1" applyFont="1" applyFill="1" applyAlignment="1" applyProtection="1">
      <alignment horizontal="center" vertical="center" wrapText="1"/>
      <protection hidden="1"/>
    </xf>
    <xf numFmtId="0" fontId="82" fillId="16" borderId="2" xfId="1" applyFont="1" applyFill="1" applyBorder="1" applyAlignment="1">
      <alignment horizontal="center" vertical="center"/>
    </xf>
    <xf numFmtId="0" fontId="82" fillId="16" borderId="7" xfId="1" applyFont="1" applyFill="1" applyBorder="1" applyAlignment="1">
      <alignment horizontal="center" vertical="center"/>
    </xf>
    <xf numFmtId="1" fontId="42" fillId="16" borderId="3" xfId="11" applyNumberFormat="1" applyFont="1" applyFill="1" applyBorder="1" applyAlignment="1" applyProtection="1">
      <alignment horizontal="center" vertical="center" wrapText="1"/>
      <protection hidden="1"/>
    </xf>
    <xf numFmtId="1" fontId="42" fillId="16" borderId="6" xfId="11" applyNumberFormat="1" applyFont="1" applyFill="1" applyBorder="1" applyAlignment="1" applyProtection="1">
      <alignment horizontal="center" vertical="center" wrapText="1"/>
      <protection hidden="1"/>
    </xf>
    <xf numFmtId="1" fontId="42" fillId="16" borderId="27" xfId="11" applyNumberFormat="1" applyFont="1" applyFill="1" applyBorder="1" applyAlignment="1" applyProtection="1">
      <alignment horizontal="center" vertical="center" wrapText="1"/>
      <protection hidden="1"/>
    </xf>
    <xf numFmtId="1" fontId="42" fillId="16" borderId="19" xfId="11" applyNumberFormat="1" applyFont="1" applyFill="1" applyBorder="1" applyAlignment="1" applyProtection="1">
      <alignment horizontal="center" vertical="center" wrapText="1"/>
      <protection hidden="1"/>
    </xf>
    <xf numFmtId="1" fontId="75" fillId="94" borderId="0" xfId="11" applyNumberFormat="1" applyFont="1" applyFill="1" applyAlignment="1" applyProtection="1">
      <alignment horizontal="center" vertical="center" wrapText="1"/>
      <protection hidden="1"/>
    </xf>
    <xf numFmtId="1" fontId="42" fillId="97" borderId="9" xfId="11" applyNumberFormat="1" applyFont="1" applyFill="1" applyBorder="1" applyAlignment="1" applyProtection="1">
      <alignment horizontal="center" vertical="center"/>
      <protection hidden="1"/>
    </xf>
    <xf numFmtId="0" fontId="43" fillId="16" borderId="2" xfId="1" applyFont="1" applyFill="1" applyBorder="1" applyAlignment="1">
      <alignment horizontal="center" vertical="center" wrapText="1"/>
    </xf>
    <xf numFmtId="0" fontId="43" fillId="16" borderId="7" xfId="1" applyFont="1" applyFill="1" applyBorder="1" applyAlignment="1">
      <alignment horizontal="center" vertical="center" wrapText="1"/>
    </xf>
    <xf numFmtId="0" fontId="43" fillId="16" borderId="27" xfId="1" applyFont="1" applyFill="1" applyBorder="1" applyAlignment="1">
      <alignment horizontal="center" vertical="center" wrapText="1"/>
    </xf>
    <xf numFmtId="0" fontId="43" fillId="16" borderId="19" xfId="1" applyFont="1" applyFill="1" applyBorder="1" applyAlignment="1">
      <alignment horizontal="center" vertical="center" wrapText="1"/>
    </xf>
    <xf numFmtId="1" fontId="42" fillId="97" borderId="5" xfId="11" applyNumberFormat="1" applyFont="1" applyFill="1" applyBorder="1" applyAlignment="1" applyProtection="1">
      <alignment horizontal="center" vertical="center"/>
      <protection hidden="1"/>
    </xf>
    <xf numFmtId="1" fontId="42" fillId="44" borderId="5" xfId="11" applyNumberFormat="1" applyFont="1" applyFill="1" applyBorder="1" applyAlignment="1" applyProtection="1">
      <alignment horizontal="center" vertical="center" wrapText="1"/>
      <protection hidden="1"/>
    </xf>
    <xf numFmtId="1" fontId="75" fillId="45" borderId="5" xfId="11" applyNumberFormat="1" applyFont="1" applyFill="1" applyBorder="1" applyAlignment="1" applyProtection="1">
      <alignment horizontal="center" vertical="center" wrapText="1"/>
      <protection hidden="1"/>
    </xf>
    <xf numFmtId="0" fontId="42" fillId="16" borderId="57" xfId="1" applyFont="1" applyFill="1" applyBorder="1" applyAlignment="1">
      <alignment horizontal="center"/>
    </xf>
    <xf numFmtId="1" fontId="75" fillId="96" borderId="5" xfId="11" applyNumberFormat="1" applyFont="1" applyFill="1" applyBorder="1" applyAlignment="1" applyProtection="1">
      <alignment horizontal="center" vertical="center" wrapText="1"/>
      <protection hidden="1"/>
    </xf>
    <xf numFmtId="1" fontId="42" fillId="24" borderId="5" xfId="11" applyNumberFormat="1" applyFont="1" applyFill="1" applyBorder="1" applyAlignment="1" applyProtection="1">
      <alignment horizontal="center" vertical="center"/>
      <protection hidden="1"/>
    </xf>
    <xf numFmtId="0" fontId="123" fillId="33" borderId="5" xfId="11" applyFont="1" applyFill="1" applyBorder="1" applyAlignment="1">
      <alignment horizontal="center" vertical="center" wrapText="1"/>
    </xf>
    <xf numFmtId="0" fontId="118" fillId="16" borderId="0" xfId="23" applyFont="1" applyFill="1" applyAlignment="1">
      <alignment horizontal="left" wrapText="1"/>
    </xf>
    <xf numFmtId="0" fontId="118" fillId="0" borderId="0" xfId="23" applyFont="1" applyAlignment="1">
      <alignment horizontal="left" wrapText="1"/>
    </xf>
    <xf numFmtId="0" fontId="122" fillId="65" borderId="0" xfId="23" applyFont="1" applyFill="1" applyAlignment="1">
      <alignment horizontal="center" vertical="center" wrapText="1"/>
    </xf>
    <xf numFmtId="0" fontId="122" fillId="65" borderId="0" xfId="23" applyFont="1" applyFill="1" applyAlignment="1">
      <alignment horizontal="center" vertical="center"/>
    </xf>
    <xf numFmtId="1" fontId="75" fillId="45" borderId="9" xfId="11" applyNumberFormat="1" applyFont="1" applyFill="1" applyBorder="1" applyAlignment="1" applyProtection="1">
      <alignment horizontal="center" vertical="center" wrapText="1"/>
      <protection hidden="1"/>
    </xf>
    <xf numFmtId="1" fontId="75" fillId="45" borderId="0" xfId="11" applyNumberFormat="1" applyFont="1" applyFill="1" applyAlignment="1" applyProtection="1">
      <alignment horizontal="center" vertical="center" wrapText="1"/>
      <protection hidden="1"/>
    </xf>
    <xf numFmtId="1" fontId="42" fillId="44" borderId="9" xfId="11" applyNumberFormat="1" applyFont="1" applyFill="1" applyBorder="1" applyAlignment="1" applyProtection="1">
      <alignment horizontal="center" vertical="center" wrapText="1"/>
      <protection hidden="1"/>
    </xf>
    <xf numFmtId="1" fontId="42" fillId="44" borderId="0" xfId="11" applyNumberFormat="1" applyFont="1" applyFill="1" applyAlignment="1" applyProtection="1">
      <alignment horizontal="center" vertical="center" wrapText="1"/>
      <protection hidden="1"/>
    </xf>
    <xf numFmtId="1" fontId="37" fillId="43" borderId="9" xfId="11" applyNumberFormat="1" applyFont="1" applyFill="1" applyBorder="1" applyAlignment="1" applyProtection="1">
      <alignment horizontal="center" vertical="center" wrapText="1"/>
      <protection hidden="1"/>
    </xf>
    <xf numFmtId="1" fontId="37" fillId="43" borderId="0" xfId="11" applyNumberFormat="1" applyFont="1" applyFill="1" applyAlignment="1" applyProtection="1">
      <alignment horizontal="center" vertical="center" wrapText="1"/>
      <protection hidden="1"/>
    </xf>
    <xf numFmtId="1" fontId="75" fillId="93" borderId="9" xfId="11" applyNumberFormat="1" applyFont="1" applyFill="1" applyBorder="1" applyAlignment="1" applyProtection="1">
      <alignment horizontal="center" vertical="center" wrapText="1"/>
      <protection hidden="1"/>
    </xf>
    <xf numFmtId="1" fontId="75" fillId="94" borderId="9" xfId="11" applyNumberFormat="1" applyFont="1" applyFill="1" applyBorder="1" applyAlignment="1" applyProtection="1">
      <alignment horizontal="center" vertical="center" wrapText="1"/>
      <protection hidden="1"/>
    </xf>
    <xf numFmtId="1" fontId="59" fillId="34" borderId="9" xfId="11" applyNumberFormat="1" applyFont="1" applyFill="1" applyBorder="1" applyAlignment="1" applyProtection="1">
      <alignment horizontal="center" vertical="center" wrapText="1"/>
      <protection hidden="1"/>
    </xf>
    <xf numFmtId="1" fontId="59" fillId="34" borderId="0" xfId="11" applyNumberFormat="1" applyFont="1" applyFill="1" applyAlignment="1" applyProtection="1">
      <alignment horizontal="center" vertical="center" wrapText="1"/>
      <protection hidden="1"/>
    </xf>
    <xf numFmtId="1" fontId="42" fillId="35" borderId="9" xfId="11" applyNumberFormat="1" applyFont="1" applyFill="1" applyBorder="1" applyAlignment="1" applyProtection="1">
      <alignment horizontal="center" vertical="center" wrapText="1"/>
      <protection hidden="1"/>
    </xf>
    <xf numFmtId="1" fontId="42" fillId="35" borderId="0" xfId="11" applyNumberFormat="1" applyFont="1" applyFill="1" applyAlignment="1" applyProtection="1">
      <alignment horizontal="center" vertical="center" wrapText="1"/>
      <protection hidden="1"/>
    </xf>
    <xf numFmtId="1" fontId="42" fillId="100" borderId="9" xfId="11" applyNumberFormat="1" applyFont="1" applyFill="1" applyBorder="1" applyAlignment="1" applyProtection="1">
      <alignment horizontal="center" vertical="center" wrapText="1"/>
      <protection hidden="1"/>
    </xf>
    <xf numFmtId="2" fontId="65" fillId="36" borderId="9" xfId="11" applyNumberFormat="1" applyFont="1" applyFill="1" applyBorder="1" applyAlignment="1" applyProtection="1">
      <alignment horizontal="center" vertical="center"/>
      <protection locked="0"/>
    </xf>
    <xf numFmtId="2" fontId="65" fillId="36" borderId="0" xfId="11" applyNumberFormat="1" applyFont="1" applyFill="1" applyAlignment="1" applyProtection="1">
      <alignment horizontal="center" vertical="center"/>
      <protection locked="0"/>
    </xf>
    <xf numFmtId="2" fontId="65" fillId="36" borderId="9" xfId="11" applyNumberFormat="1" applyFont="1" applyFill="1" applyBorder="1" applyAlignment="1" applyProtection="1">
      <alignment horizontal="center" vertical="center" wrapText="1"/>
      <protection locked="0"/>
    </xf>
    <xf numFmtId="2" fontId="65" fillId="36" borderId="0" xfId="11" applyNumberFormat="1" applyFont="1" applyFill="1" applyAlignment="1" applyProtection="1">
      <alignment horizontal="center" vertical="center" wrapText="1"/>
      <protection locked="0"/>
    </xf>
    <xf numFmtId="1" fontId="75" fillId="41" borderId="9" xfId="11" applyNumberFormat="1" applyFont="1" applyFill="1" applyBorder="1" applyAlignment="1" applyProtection="1">
      <alignment horizontal="center" vertical="center" wrapText="1"/>
      <protection hidden="1"/>
    </xf>
    <xf numFmtId="0" fontId="66" fillId="16" borderId="2" xfId="1" applyFont="1" applyFill="1" applyBorder="1" applyAlignment="1">
      <alignment horizontal="center" vertical="center"/>
    </xf>
    <xf numFmtId="0" fontId="66" fillId="16" borderId="7" xfId="1" applyFont="1" applyFill="1" applyBorder="1" applyAlignment="1">
      <alignment horizontal="center" vertical="center"/>
    </xf>
    <xf numFmtId="0" fontId="66" fillId="16" borderId="27" xfId="1" applyFont="1" applyFill="1" applyBorder="1" applyAlignment="1">
      <alignment horizontal="center" vertical="center"/>
    </xf>
    <xf numFmtId="0" fontId="66" fillId="16" borderId="19" xfId="1" applyFont="1" applyFill="1" applyBorder="1" applyAlignment="1">
      <alignment horizontal="center" vertical="center"/>
    </xf>
    <xf numFmtId="0" fontId="113" fillId="16" borderId="3" xfId="1" applyFont="1" applyFill="1" applyBorder="1" applyAlignment="1">
      <alignment horizontal="center" vertical="center"/>
    </xf>
    <xf numFmtId="0" fontId="113" fillId="16" borderId="6" xfId="1" applyFont="1" applyFill="1" applyBorder="1" applyAlignment="1">
      <alignment horizontal="center" vertical="center"/>
    </xf>
    <xf numFmtId="0" fontId="113" fillId="16" borderId="2" xfId="1" applyFont="1" applyFill="1" applyBorder="1" applyAlignment="1">
      <alignment horizontal="center" vertical="center"/>
    </xf>
    <xf numFmtId="0" fontId="113" fillId="16" borderId="7" xfId="1" applyFont="1" applyFill="1" applyBorder="1" applyAlignment="1">
      <alignment horizontal="center" vertical="center"/>
    </xf>
    <xf numFmtId="0" fontId="42" fillId="16" borderId="1" xfId="1" applyFont="1" applyFill="1" applyBorder="1" applyAlignment="1">
      <alignment horizontal="center"/>
    </xf>
    <xf numFmtId="0" fontId="77" fillId="16" borderId="3" xfId="1" applyFont="1" applyFill="1" applyBorder="1" applyAlignment="1">
      <alignment horizontal="center" vertical="center" wrapText="1"/>
    </xf>
    <xf numFmtId="0" fontId="77" fillId="16" borderId="6" xfId="1" applyFont="1" applyFill="1" applyBorder="1" applyAlignment="1">
      <alignment horizontal="center" vertical="center" wrapText="1"/>
    </xf>
    <xf numFmtId="0" fontId="77" fillId="16" borderId="2" xfId="1" applyFont="1" applyFill="1" applyBorder="1" applyAlignment="1">
      <alignment horizontal="center" vertical="center" wrapText="1"/>
    </xf>
    <xf numFmtId="0" fontId="77" fillId="16" borderId="7" xfId="1" applyFont="1" applyFill="1" applyBorder="1" applyAlignment="1">
      <alignment horizontal="center" vertical="center" wrapText="1"/>
    </xf>
    <xf numFmtId="0" fontId="77" fillId="16" borderId="27" xfId="1" applyFont="1" applyFill="1" applyBorder="1" applyAlignment="1">
      <alignment horizontal="center" vertical="center" wrapText="1"/>
    </xf>
    <xf numFmtId="0" fontId="77" fillId="16" borderId="19" xfId="1" applyFont="1" applyFill="1" applyBorder="1" applyAlignment="1">
      <alignment horizontal="center" vertical="center" wrapText="1"/>
    </xf>
    <xf numFmtId="1" fontId="75" fillId="96" borderId="0" xfId="11" applyNumberFormat="1" applyFont="1" applyFill="1" applyAlignment="1" applyProtection="1">
      <alignment horizontal="center" vertical="center" wrapText="1"/>
      <protection hidden="1"/>
    </xf>
    <xf numFmtId="1" fontId="42" fillId="97" borderId="9" xfId="11" applyNumberFormat="1" applyFont="1" applyFill="1" applyBorder="1" applyAlignment="1" applyProtection="1">
      <alignment horizontal="center" vertical="center" wrapText="1"/>
      <protection hidden="1"/>
    </xf>
    <xf numFmtId="0" fontId="123" fillId="33" borderId="0" xfId="11" applyFont="1" applyFill="1" applyAlignment="1">
      <alignment horizontal="center" vertical="center" wrapText="1"/>
    </xf>
    <xf numFmtId="0" fontId="128" fillId="44" borderId="9" xfId="11" applyFont="1" applyFill="1" applyBorder="1" applyAlignment="1">
      <alignment horizontal="center" vertical="center" wrapText="1"/>
    </xf>
    <xf numFmtId="0" fontId="128" fillId="44" borderId="0" xfId="11" applyFont="1" applyFill="1" applyAlignment="1">
      <alignment horizontal="center" vertical="center" wrapText="1"/>
    </xf>
    <xf numFmtId="0" fontId="118" fillId="16" borderId="0" xfId="13" applyFont="1" applyFill="1" applyAlignment="1">
      <alignment horizontal="left" wrapText="1"/>
    </xf>
    <xf numFmtId="0" fontId="122" fillId="65" borderId="0" xfId="23" applyFont="1" applyFill="1" applyAlignment="1">
      <alignment horizontal="left" vertical="center" wrapText="1"/>
    </xf>
    <xf numFmtId="0" fontId="60" fillId="44" borderId="60" xfId="23" applyFont="1" applyFill="1" applyBorder="1" applyAlignment="1">
      <alignment horizontal="center" vertical="center" wrapText="1"/>
    </xf>
    <xf numFmtId="0" fontId="60" fillId="44" borderId="16" xfId="23" applyFont="1" applyFill="1" applyBorder="1" applyAlignment="1">
      <alignment horizontal="center" vertical="center" wrapText="1"/>
    </xf>
    <xf numFmtId="0" fontId="264" fillId="181" borderId="0" xfId="9" applyFont="1" applyFill="1" applyAlignment="1">
      <alignment vertical="center" wrapText="1"/>
    </xf>
    <xf numFmtId="0" fontId="4" fillId="175" borderId="0" xfId="9" applyFont="1" applyFill="1" applyAlignment="1">
      <alignment horizontal="center" vertical="center" wrapText="1"/>
    </xf>
    <xf numFmtId="0" fontId="19" fillId="182" borderId="0" xfId="9" applyFont="1" applyFill="1" applyAlignment="1">
      <alignment vertical="center"/>
    </xf>
    <xf numFmtId="0" fontId="17" fillId="182" borderId="0" xfId="9" applyFont="1" applyFill="1" applyAlignment="1">
      <alignment vertical="center"/>
    </xf>
    <xf numFmtId="0" fontId="268" fillId="181" borderId="0" xfId="9" applyFont="1" applyFill="1" applyAlignment="1">
      <alignment vertical="center" wrapText="1"/>
    </xf>
    <xf numFmtId="0" fontId="18" fillId="181" borderId="0" xfId="9" applyFont="1" applyFill="1" applyAlignment="1">
      <alignment vertical="center" wrapText="1"/>
    </xf>
    <xf numFmtId="0" fontId="270" fillId="181" borderId="0" xfId="9" applyFont="1" applyFill="1" applyAlignment="1">
      <alignment vertical="center" wrapText="1"/>
    </xf>
    <xf numFmtId="0" fontId="12" fillId="175" borderId="0" xfId="9" applyFont="1" applyFill="1" applyAlignment="1">
      <alignment horizontal="center" vertical="center" wrapText="1"/>
    </xf>
    <xf numFmtId="0" fontId="9" fillId="19" borderId="0" xfId="9" applyFont="1" applyFill="1" applyAlignment="1">
      <alignment vertical="center" wrapText="1"/>
    </xf>
    <xf numFmtId="0" fontId="276" fillId="11" borderId="0" xfId="9" applyFont="1" applyFill="1" applyAlignment="1">
      <alignment vertical="center" wrapText="1"/>
    </xf>
    <xf numFmtId="0" fontId="12" fillId="183" borderId="0" xfId="9" applyFont="1" applyFill="1" applyAlignment="1">
      <alignment horizontal="center" vertical="center" wrapText="1"/>
    </xf>
    <xf numFmtId="0" fontId="12" fillId="184" borderId="17" xfId="9" applyFont="1" applyFill="1" applyBorder="1" applyAlignment="1">
      <alignment horizontal="center" vertical="center" wrapText="1"/>
    </xf>
    <xf numFmtId="0" fontId="12" fillId="184" borderId="0" xfId="9" applyFont="1" applyFill="1" applyAlignment="1">
      <alignment horizontal="center" vertical="center" wrapText="1"/>
    </xf>
    <xf numFmtId="0" fontId="272" fillId="69" borderId="0" xfId="9" applyFont="1" applyFill="1" applyAlignment="1">
      <alignment vertical="center" wrapText="1"/>
    </xf>
    <xf numFmtId="0" fontId="273" fillId="185" borderId="0" xfId="9" applyFont="1" applyFill="1" applyAlignment="1">
      <alignment vertical="center" wrapText="1"/>
    </xf>
    <xf numFmtId="0" fontId="12" fillId="186" borderId="0" xfId="9" applyFont="1" applyFill="1" applyAlignment="1">
      <alignment horizontal="center" vertical="center" wrapText="1"/>
    </xf>
    <xf numFmtId="0" fontId="274" fillId="181" borderId="0" xfId="9" applyFont="1" applyFill="1" applyAlignment="1">
      <alignment vertical="center" wrapText="1"/>
    </xf>
    <xf numFmtId="0" fontId="17" fillId="181" borderId="0" xfId="9" applyFont="1" applyFill="1" applyAlignment="1">
      <alignment vertical="center" wrapText="1"/>
    </xf>
    <xf numFmtId="0" fontId="275" fillId="13" borderId="0" xfId="9" applyFont="1" applyFill="1" applyAlignment="1">
      <alignment vertical="center" wrapText="1"/>
    </xf>
    <xf numFmtId="0" fontId="277" fillId="69" borderId="0" xfId="9" applyFont="1" applyFill="1" applyAlignment="1">
      <alignment vertical="center" wrapText="1"/>
    </xf>
    <xf numFmtId="0" fontId="278" fillId="185" borderId="0" xfId="9" applyFont="1" applyFill="1" applyAlignment="1">
      <alignment vertical="center" wrapText="1"/>
    </xf>
    <xf numFmtId="0" fontId="308" fillId="223" borderId="0" xfId="6" applyFont="1" applyFill="1" applyAlignment="1">
      <alignment horizontal="left" vertical="center" wrapText="1"/>
    </xf>
    <xf numFmtId="0" fontId="12" fillId="214" borderId="0" xfId="6" applyFont="1" applyFill="1" applyAlignment="1">
      <alignment horizontal="center" vertical="center"/>
    </xf>
    <xf numFmtId="0" fontId="288" fillId="223" borderId="0" xfId="6" applyFont="1" applyFill="1" applyAlignment="1">
      <alignment horizontal="left" vertical="center" wrapText="1"/>
    </xf>
    <xf numFmtId="0" fontId="4" fillId="219" borderId="0" xfId="6" applyFont="1" applyFill="1" applyAlignment="1">
      <alignment horizontal="center" vertical="center"/>
    </xf>
    <xf numFmtId="0" fontId="19" fillId="30" borderId="0" xfId="25" applyFont="1" applyFill="1" applyAlignment="1">
      <alignment horizontal="left" vertical="center" wrapText="1"/>
    </xf>
    <xf numFmtId="0" fontId="19" fillId="30" borderId="16" xfId="25" applyFont="1" applyFill="1" applyBorder="1" applyAlignment="1">
      <alignment horizontal="left" vertical="center" wrapText="1"/>
    </xf>
    <xf numFmtId="0" fontId="20" fillId="30" borderId="67" xfId="25" applyFont="1" applyFill="1" applyBorder="1" applyAlignment="1">
      <alignment horizontal="left" vertical="center" wrapText="1"/>
    </xf>
    <xf numFmtId="0" fontId="20" fillId="30" borderId="68" xfId="25" applyFont="1" applyFill="1" applyBorder="1" applyAlignment="1">
      <alignment horizontal="left" vertical="center" wrapText="1"/>
    </xf>
    <xf numFmtId="0" fontId="309" fillId="220" borderId="0" xfId="6" applyFont="1" applyFill="1" applyAlignment="1">
      <alignment horizontal="left" vertical="center" wrapText="1"/>
    </xf>
    <xf numFmtId="0" fontId="18" fillId="30" borderId="0" xfId="25" applyFont="1" applyFill="1" applyAlignment="1">
      <alignment horizontal="left" vertical="center" wrapText="1"/>
    </xf>
    <xf numFmtId="0" fontId="264" fillId="30" borderId="0" xfId="25" applyFont="1" applyFill="1" applyAlignment="1">
      <alignment horizontal="left" vertical="center" wrapText="1"/>
    </xf>
    <xf numFmtId="0" fontId="264" fillId="30" borderId="16" xfId="25" applyFont="1" applyFill="1" applyBorder="1" applyAlignment="1">
      <alignment horizontal="left" vertical="center" wrapText="1"/>
    </xf>
    <xf numFmtId="0" fontId="290" fillId="13" borderId="0" xfId="44" applyFont="1" applyFill="1" applyAlignment="1">
      <alignment horizontal="right" vertical="center"/>
    </xf>
    <xf numFmtId="0" fontId="61" fillId="13" borderId="0" xfId="44" applyFont="1" applyFill="1" applyAlignment="1">
      <alignment horizontal="left" vertical="center" wrapText="1"/>
    </xf>
    <xf numFmtId="0" fontId="61" fillId="13" borderId="16" xfId="44" applyFont="1" applyFill="1" applyBorder="1" applyAlignment="1">
      <alignment horizontal="left" vertical="center" wrapText="1"/>
    </xf>
    <xf numFmtId="0" fontId="245" fillId="211" borderId="9" xfId="6" applyFont="1" applyFill="1" applyBorder="1" applyAlignment="1">
      <alignment horizontal="center" vertical="center"/>
    </xf>
    <xf numFmtId="0" fontId="295" fillId="167" borderId="9" xfId="6" applyFont="1" applyFill="1" applyBorder="1" applyAlignment="1">
      <alignment horizontal="center" vertical="center"/>
    </xf>
    <xf numFmtId="0" fontId="4" fillId="218" borderId="9" xfId="6" applyFont="1" applyFill="1" applyBorder="1" applyAlignment="1">
      <alignment horizontal="center" vertical="center"/>
    </xf>
    <xf numFmtId="0" fontId="4" fillId="217" borderId="9" xfId="6" applyFont="1" applyFill="1" applyBorder="1" applyAlignment="1">
      <alignment horizontal="center" vertical="center"/>
    </xf>
    <xf numFmtId="0" fontId="4" fillId="41" borderId="9" xfId="6" applyFont="1" applyFill="1" applyBorder="1" applyAlignment="1">
      <alignment horizontal="center" vertical="center"/>
    </xf>
    <xf numFmtId="0" fontId="4" fillId="207" borderId="9" xfId="6" applyFont="1" applyFill="1" applyBorder="1" applyAlignment="1">
      <alignment horizontal="center" vertical="center"/>
    </xf>
    <xf numFmtId="0" fontId="4" fillId="93" borderId="9" xfId="6" applyFont="1" applyFill="1" applyBorder="1" applyAlignment="1">
      <alignment horizontal="center" vertical="center"/>
    </xf>
    <xf numFmtId="0" fontId="292" fillId="13" borderId="0" xfId="44" applyFont="1" applyFill="1" applyAlignment="1">
      <alignment horizontal="right" vertical="center"/>
    </xf>
    <xf numFmtId="0" fontId="292" fillId="13" borderId="0" xfId="44" applyFont="1" applyFill="1" applyAlignment="1">
      <alignment horizontal="left" vertical="center"/>
    </xf>
    <xf numFmtId="0" fontId="295" fillId="212" borderId="0" xfId="6" applyFont="1" applyFill="1" applyAlignment="1">
      <alignment horizontal="center" vertical="center"/>
    </xf>
    <xf numFmtId="0" fontId="4" fillId="201" borderId="0" xfId="6" applyFont="1" applyFill="1" applyAlignment="1">
      <alignment horizontal="center" vertical="center"/>
    </xf>
    <xf numFmtId="0" fontId="289" fillId="203" borderId="0" xfId="44" applyFont="1" applyFill="1" applyAlignment="1">
      <alignment horizontal="center" vertical="center"/>
    </xf>
    <xf numFmtId="0" fontId="290" fillId="11" borderId="0" xfId="44" applyFont="1" applyFill="1" applyAlignment="1">
      <alignment horizontal="center" vertical="center"/>
    </xf>
    <xf numFmtId="0" fontId="10" fillId="199" borderId="0" xfId="6" applyFont="1" applyFill="1" applyAlignment="1">
      <alignment horizontal="center" vertical="center"/>
    </xf>
    <xf numFmtId="1" fontId="75" fillId="45" borderId="1" xfId="11" applyNumberFormat="1" applyFont="1" applyFill="1" applyBorder="1" applyAlignment="1" applyProtection="1">
      <alignment horizontal="center" vertical="center" wrapText="1"/>
      <protection hidden="1"/>
    </xf>
    <xf numFmtId="1" fontId="42" fillId="44" borderId="1" xfId="11" applyNumberFormat="1" applyFont="1" applyFill="1" applyBorder="1" applyAlignment="1" applyProtection="1">
      <alignment horizontal="center" vertical="center" wrapText="1"/>
      <protection hidden="1"/>
    </xf>
    <xf numFmtId="1" fontId="75" fillId="93" borderId="1" xfId="11" applyNumberFormat="1" applyFont="1" applyFill="1" applyBorder="1" applyAlignment="1" applyProtection="1">
      <alignment horizontal="center" vertical="center" wrapText="1"/>
      <protection hidden="1"/>
    </xf>
    <xf numFmtId="1" fontId="75" fillId="94" borderId="1" xfId="11" applyNumberFormat="1" applyFont="1" applyFill="1" applyBorder="1" applyAlignment="1" applyProtection="1">
      <alignment horizontal="center" vertical="center" wrapText="1"/>
      <protection hidden="1"/>
    </xf>
    <xf numFmtId="184" fontId="42" fillId="171" borderId="0" xfId="13" applyNumberFormat="1" applyFont="1" applyFill="1" applyAlignment="1">
      <alignment horizontal="center" vertical="center"/>
    </xf>
    <xf numFmtId="2" fontId="100" fillId="15" borderId="9" xfId="11" applyNumberFormat="1" applyFont="1" applyFill="1" applyBorder="1" applyAlignment="1" applyProtection="1">
      <alignment horizontal="center" vertical="center"/>
      <protection locked="0"/>
    </xf>
    <xf numFmtId="2" fontId="100" fillId="15" borderId="1" xfId="11" applyNumberFormat="1" applyFont="1" applyFill="1" applyBorder="1" applyAlignment="1" applyProtection="1">
      <alignment horizontal="center" vertical="center"/>
      <protection locked="0"/>
    </xf>
    <xf numFmtId="0" fontId="200" fillId="24" borderId="0" xfId="29" applyFont="1" applyFill="1" applyAlignment="1">
      <alignment horizontal="center" vertical="center" wrapText="1"/>
    </xf>
    <xf numFmtId="0" fontId="66" fillId="0" borderId="2" xfId="13" applyFont="1" applyBorder="1" applyAlignment="1">
      <alignment horizontal="center" vertical="center"/>
    </xf>
    <xf numFmtId="0" fontId="66" fillId="0" borderId="0" xfId="13" applyFont="1" applyAlignment="1">
      <alignment horizontal="center" vertical="center"/>
    </xf>
    <xf numFmtId="0" fontId="66" fillId="0" borderId="0" xfId="13" applyFont="1" applyAlignment="1">
      <alignment horizontal="left" vertical="center" wrapText="1"/>
    </xf>
    <xf numFmtId="0" fontId="66" fillId="0" borderId="16" xfId="13" applyFont="1" applyBorder="1" applyAlignment="1">
      <alignment horizontal="left" vertical="center" wrapText="1"/>
    </xf>
    <xf numFmtId="0" fontId="113" fillId="0" borderId="2" xfId="13" applyFont="1" applyBorder="1" applyAlignment="1">
      <alignment horizontal="center" vertical="center"/>
    </xf>
    <xf numFmtId="0" fontId="113" fillId="0" borderId="0" xfId="13" applyFont="1" applyAlignment="1">
      <alignment horizontal="center" vertical="center"/>
    </xf>
    <xf numFmtId="0" fontId="113" fillId="0" borderId="83" xfId="13" applyFont="1" applyBorder="1" applyAlignment="1">
      <alignment horizontal="center" vertical="center"/>
    </xf>
    <xf numFmtId="0" fontId="113" fillId="0" borderId="1" xfId="13" applyFont="1" applyBorder="1" applyAlignment="1">
      <alignment horizontal="center" vertical="center"/>
    </xf>
    <xf numFmtId="0" fontId="113" fillId="0" borderId="0" xfId="13" applyFont="1" applyAlignment="1">
      <alignment horizontal="left" vertical="center" wrapText="1"/>
    </xf>
    <xf numFmtId="0" fontId="113" fillId="0" borderId="16" xfId="13" applyFont="1" applyBorder="1" applyAlignment="1">
      <alignment horizontal="left" vertical="center" wrapText="1"/>
    </xf>
    <xf numFmtId="0" fontId="113" fillId="0" borderId="1" xfId="13" applyFont="1" applyBorder="1" applyAlignment="1">
      <alignment horizontal="left" vertical="center" wrapText="1"/>
    </xf>
    <xf numFmtId="0" fontId="113" fillId="0" borderId="72" xfId="13" applyFont="1" applyBorder="1" applyAlignment="1">
      <alignment horizontal="left" vertical="center" wrapText="1"/>
    </xf>
    <xf numFmtId="0" fontId="114" fillId="0" borderId="26" xfId="13" applyFont="1" applyBorder="1" applyAlignment="1">
      <alignment horizontal="center" vertical="center"/>
    </xf>
    <xf numFmtId="0" fontId="114" fillId="0" borderId="14" xfId="13" applyFont="1" applyBorder="1" applyAlignment="1">
      <alignment horizontal="center" vertical="center"/>
    </xf>
    <xf numFmtId="0" fontId="114" fillId="0" borderId="2" xfId="13" applyFont="1" applyBorder="1" applyAlignment="1">
      <alignment horizontal="center" vertical="center"/>
    </xf>
    <xf numFmtId="0" fontId="114" fillId="0" borderId="0" xfId="13" applyFont="1" applyAlignment="1">
      <alignment horizontal="center" vertical="center"/>
    </xf>
    <xf numFmtId="0" fontId="109" fillId="0" borderId="14" xfId="13" applyFont="1" applyBorder="1" applyAlignment="1">
      <alignment horizontal="left" vertical="center"/>
    </xf>
    <xf numFmtId="0" fontId="109" fillId="0" borderId="95" xfId="13" applyFont="1" applyBorder="1" applyAlignment="1">
      <alignment horizontal="left" vertical="center"/>
    </xf>
    <xf numFmtId="0" fontId="109" fillId="0" borderId="0" xfId="13" applyFont="1" applyAlignment="1">
      <alignment horizontal="left" vertical="center"/>
    </xf>
    <xf numFmtId="0" fontId="109" fillId="0" borderId="16" xfId="13" applyFont="1" applyBorder="1" applyAlignment="1">
      <alignment horizontal="left" vertical="center"/>
    </xf>
    <xf numFmtId="0" fontId="45" fillId="16" borderId="0" xfId="13" applyFont="1" applyFill="1" applyAlignment="1">
      <alignment horizontal="center" vertical="center" wrapText="1"/>
    </xf>
    <xf numFmtId="0" fontId="45" fillId="16" borderId="16" xfId="13" applyFont="1" applyFill="1" applyBorder="1" applyAlignment="1">
      <alignment horizontal="center" vertical="center" wrapText="1"/>
    </xf>
    <xf numFmtId="0" fontId="45" fillId="16" borderId="1" xfId="13" applyFont="1" applyFill="1" applyBorder="1" applyAlignment="1">
      <alignment horizontal="center" vertical="center" wrapText="1"/>
    </xf>
    <xf numFmtId="0" fontId="45" fillId="16" borderId="72" xfId="13" applyFont="1" applyFill="1" applyBorder="1" applyAlignment="1">
      <alignment horizontal="center" vertical="center" wrapText="1"/>
    </xf>
    <xf numFmtId="1" fontId="42" fillId="102" borderId="9" xfId="11" applyNumberFormat="1" applyFont="1" applyFill="1" applyBorder="1" applyAlignment="1" applyProtection="1">
      <alignment horizontal="center" vertical="center" wrapText="1"/>
      <protection hidden="1"/>
    </xf>
    <xf numFmtId="1" fontId="42" fillId="102" borderId="1" xfId="11" applyNumberFormat="1" applyFont="1" applyFill="1" applyBorder="1" applyAlignment="1" applyProtection="1">
      <alignment horizontal="center" vertical="center" wrapText="1"/>
      <protection hidden="1"/>
    </xf>
    <xf numFmtId="1" fontId="75" fillId="105" borderId="9" xfId="11" applyNumberFormat="1" applyFont="1" applyFill="1" applyBorder="1" applyAlignment="1" applyProtection="1">
      <alignment horizontal="center" vertical="center" wrapText="1"/>
      <protection hidden="1"/>
    </xf>
    <xf numFmtId="1" fontId="75" fillId="105" borderId="1" xfId="11" applyNumberFormat="1" applyFont="1" applyFill="1" applyBorder="1" applyAlignment="1" applyProtection="1">
      <alignment horizontal="center" vertical="center" wrapText="1"/>
      <protection hidden="1"/>
    </xf>
    <xf numFmtId="0" fontId="77" fillId="0" borderId="2" xfId="13" applyFont="1" applyBorder="1" applyAlignment="1">
      <alignment horizontal="center" vertical="center"/>
    </xf>
    <xf numFmtId="0" fontId="77" fillId="0" borderId="0" xfId="13" applyFont="1" applyAlignment="1">
      <alignment horizontal="center" vertical="center"/>
    </xf>
    <xf numFmtId="0" fontId="77" fillId="0" borderId="11" xfId="13" applyFont="1" applyBorder="1" applyAlignment="1">
      <alignment horizontal="center" vertical="center"/>
    </xf>
    <xf numFmtId="0" fontId="77" fillId="0" borderId="21" xfId="13" applyFont="1" applyBorder="1" applyAlignment="1">
      <alignment horizontal="center" vertical="center"/>
    </xf>
    <xf numFmtId="0" fontId="77" fillId="0" borderId="16" xfId="13" applyFont="1" applyBorder="1" applyAlignment="1">
      <alignment horizontal="center" vertical="center"/>
    </xf>
    <xf numFmtId="0" fontId="89" fillId="0" borderId="89" xfId="13" applyFont="1" applyBorder="1" applyAlignment="1">
      <alignment horizontal="center" vertical="center"/>
    </xf>
    <xf numFmtId="0" fontId="89" fillId="0" borderId="90" xfId="13" applyFont="1" applyBorder="1" applyAlignment="1">
      <alignment horizontal="center" vertical="center"/>
    </xf>
    <xf numFmtId="0" fontId="89" fillId="0" borderId="92" xfId="13" applyFont="1" applyBorder="1" applyAlignment="1">
      <alignment horizontal="center" vertical="center"/>
    </xf>
    <xf numFmtId="0" fontId="89" fillId="0" borderId="91" xfId="13" applyFont="1" applyBorder="1" applyAlignment="1">
      <alignment horizontal="center" vertical="center"/>
    </xf>
    <xf numFmtId="174" fontId="100" fillId="0" borderId="91" xfId="11" applyNumberFormat="1" applyFont="1" applyBorder="1" applyAlignment="1">
      <alignment horizontal="center" vertical="center" wrapText="1"/>
    </xf>
    <xf numFmtId="174" fontId="100" fillId="0" borderId="93" xfId="11" applyNumberFormat="1" applyFont="1" applyBorder="1" applyAlignment="1">
      <alignment horizontal="center" vertical="center" wrapText="1"/>
    </xf>
    <xf numFmtId="0" fontId="66" fillId="0" borderId="84" xfId="11" applyFont="1" applyBorder="1" applyAlignment="1">
      <alignment horizontal="center" vertical="center"/>
    </xf>
    <xf numFmtId="0" fontId="66" fillId="0" borderId="86" xfId="11" applyFont="1" applyBorder="1" applyAlignment="1">
      <alignment horizontal="center" vertical="center"/>
    </xf>
    <xf numFmtId="0" fontId="66" fillId="0" borderId="86" xfId="13" applyFont="1" applyBorder="1" applyAlignment="1">
      <alignment horizontal="center" vertical="center"/>
    </xf>
    <xf numFmtId="0" fontId="66" fillId="0" borderId="87" xfId="13" applyFont="1" applyBorder="1" applyAlignment="1">
      <alignment horizontal="center" vertical="center"/>
    </xf>
    <xf numFmtId="1" fontId="42" fillId="99" borderId="9" xfId="11" applyNumberFormat="1" applyFont="1" applyFill="1" applyBorder="1" applyAlignment="1" applyProtection="1">
      <alignment horizontal="center" vertical="center" wrapText="1"/>
      <protection hidden="1"/>
    </xf>
    <xf numFmtId="1" fontId="42" fillId="99" borderId="1" xfId="11" applyNumberFormat="1" applyFont="1" applyFill="1" applyBorder="1" applyAlignment="1" applyProtection="1">
      <alignment horizontal="center" vertical="center" wrapText="1"/>
      <protection hidden="1"/>
    </xf>
    <xf numFmtId="1" fontId="42" fillId="106" borderId="9" xfId="11" applyNumberFormat="1" applyFont="1" applyFill="1" applyBorder="1" applyAlignment="1" applyProtection="1">
      <alignment horizontal="center" vertical="center" wrapText="1"/>
      <protection hidden="1"/>
    </xf>
    <xf numFmtId="1" fontId="42" fillId="106" borderId="1" xfId="11" applyNumberFormat="1" applyFont="1" applyFill="1" applyBorder="1" applyAlignment="1" applyProtection="1">
      <alignment horizontal="center" vertical="center" wrapText="1"/>
      <protection hidden="1"/>
    </xf>
    <xf numFmtId="0" fontId="66" fillId="16" borderId="83" xfId="1" applyFont="1" applyFill="1" applyBorder="1" applyAlignment="1">
      <alignment horizontal="center" vertical="center"/>
    </xf>
    <xf numFmtId="0" fontId="161" fillId="163" borderId="4" xfId="30" applyFont="1" applyFill="1" applyBorder="1" applyAlignment="1">
      <alignment horizontal="center" vertical="center"/>
    </xf>
    <xf numFmtId="0" fontId="161" fillId="163" borderId="54" xfId="30" applyFont="1" applyFill="1" applyBorder="1" applyAlignment="1">
      <alignment horizontal="center" vertical="center"/>
    </xf>
    <xf numFmtId="0" fontId="45" fillId="16" borderId="1" xfId="11" applyFont="1" applyFill="1" applyBorder="1" applyAlignment="1">
      <alignment horizontal="right" vertical="center" shrinkToFit="1"/>
    </xf>
    <xf numFmtId="0" fontId="85" fillId="27" borderId="0" xfId="11" applyFont="1" applyFill="1" applyAlignment="1">
      <alignment horizontal="left" vertical="center"/>
    </xf>
    <xf numFmtId="0" fontId="85" fillId="27" borderId="16" xfId="11" applyFont="1" applyFill="1" applyBorder="1" applyAlignment="1">
      <alignment horizontal="left" vertical="center"/>
    </xf>
    <xf numFmtId="0" fontId="100" fillId="0" borderId="0" xfId="11" applyFont="1" applyAlignment="1">
      <alignment horizontal="right" vertical="center"/>
    </xf>
    <xf numFmtId="183" fontId="100" fillId="0" borderId="0" xfId="11" applyNumberFormat="1" applyFont="1" applyAlignment="1">
      <alignment horizontal="center" vertical="center" wrapText="1"/>
    </xf>
    <xf numFmtId="174" fontId="90" fillId="0" borderId="0" xfId="11" applyNumberFormat="1" applyFont="1" applyAlignment="1">
      <alignment horizontal="center" vertical="center" wrapText="1"/>
    </xf>
    <xf numFmtId="174" fontId="90" fillId="0" borderId="16" xfId="11" applyNumberFormat="1" applyFont="1" applyBorder="1" applyAlignment="1">
      <alignment horizontal="center" vertical="center" wrapText="1"/>
    </xf>
    <xf numFmtId="1" fontId="42" fillId="97" borderId="1" xfId="11" applyNumberFormat="1" applyFont="1" applyFill="1" applyBorder="1" applyAlignment="1" applyProtection="1">
      <alignment horizontal="center" vertical="center" wrapText="1"/>
      <protection hidden="1"/>
    </xf>
    <xf numFmtId="174" fontId="191" fillId="0" borderId="0" xfId="11" applyNumberFormat="1" applyFont="1" applyAlignment="1">
      <alignment horizontal="center" vertical="center"/>
    </xf>
    <xf numFmtId="174" fontId="191" fillId="0" borderId="16" xfId="11" applyNumberFormat="1" applyFont="1" applyBorder="1" applyAlignment="1">
      <alignment horizontal="center" vertical="center"/>
    </xf>
    <xf numFmtId="1" fontId="75" fillId="41" borderId="1" xfId="11" applyNumberFormat="1" applyFont="1" applyFill="1" applyBorder="1" applyAlignment="1" applyProtection="1">
      <alignment horizontal="center" vertical="center" wrapText="1"/>
      <protection hidden="1"/>
    </xf>
    <xf numFmtId="183" fontId="191" fillId="0" borderId="0" xfId="11" applyNumberFormat="1" applyFont="1" applyAlignment="1">
      <alignment horizontal="center" vertical="center"/>
    </xf>
    <xf numFmtId="1" fontId="42" fillId="104" borderId="9" xfId="11" applyNumberFormat="1" applyFont="1" applyFill="1" applyBorder="1" applyAlignment="1" applyProtection="1">
      <alignment horizontal="center" vertical="center" wrapText="1"/>
      <protection hidden="1"/>
    </xf>
    <xf numFmtId="1" fontId="42" fillId="104" borderId="1" xfId="11" applyNumberFormat="1" applyFont="1" applyFill="1" applyBorder="1" applyAlignment="1" applyProtection="1">
      <alignment horizontal="center" vertical="center" wrapText="1"/>
      <protection hidden="1"/>
    </xf>
    <xf numFmtId="0" fontId="37" fillId="24" borderId="0" xfId="29" applyFont="1" applyFill="1" applyAlignment="1">
      <alignment horizontal="center" vertical="center" wrapText="1"/>
    </xf>
    <xf numFmtId="0" fontId="15" fillId="16" borderId="25" xfId="11" applyFont="1" applyFill="1" applyBorder="1" applyAlignment="1">
      <alignment horizontal="left" vertical="center" wrapText="1"/>
    </xf>
    <xf numFmtId="174" fontId="105" fillId="16" borderId="25" xfId="11" applyNumberFormat="1" applyFont="1" applyFill="1" applyBorder="1" applyAlignment="1">
      <alignment horizontal="right" vertical="center"/>
    </xf>
    <xf numFmtId="174" fontId="105" fillId="16" borderId="82" xfId="11" applyNumberFormat="1" applyFont="1" applyFill="1" applyBorder="1" applyAlignment="1">
      <alignment horizontal="right" vertical="center"/>
    </xf>
    <xf numFmtId="1" fontId="42" fillId="101" borderId="9" xfId="11" applyNumberFormat="1" applyFont="1" applyFill="1" applyBorder="1" applyAlignment="1" applyProtection="1">
      <alignment horizontal="center" vertical="center" wrapText="1"/>
      <protection hidden="1"/>
    </xf>
    <xf numFmtId="1" fontId="42" fillId="101" borderId="1" xfId="11" applyNumberFormat="1" applyFont="1" applyFill="1" applyBorder="1" applyAlignment="1" applyProtection="1">
      <alignment horizontal="center" vertical="center" wrapText="1"/>
      <protection hidden="1"/>
    </xf>
    <xf numFmtId="1" fontId="42" fillId="98" borderId="9" xfId="11" applyNumberFormat="1" applyFont="1" applyFill="1" applyBorder="1" applyAlignment="1" applyProtection="1">
      <alignment horizontal="center" vertical="center" wrapText="1"/>
      <protection hidden="1"/>
    </xf>
    <xf numFmtId="1" fontId="42" fillId="98" borderId="1" xfId="11" applyNumberFormat="1" applyFont="1" applyFill="1" applyBorder="1" applyAlignment="1" applyProtection="1">
      <alignment horizontal="center" vertical="center" wrapText="1"/>
      <protection hidden="1"/>
    </xf>
    <xf numFmtId="0" fontId="114" fillId="0" borderId="4" xfId="11" applyFont="1" applyBorder="1" applyAlignment="1">
      <alignment horizontal="center" vertical="center" wrapText="1"/>
    </xf>
    <xf numFmtId="0" fontId="114" fillId="0" borderId="0" xfId="11" applyFont="1" applyAlignment="1">
      <alignment horizontal="center" vertical="center" wrapText="1"/>
    </xf>
    <xf numFmtId="0" fontId="77" fillId="0" borderId="4" xfId="11" applyFont="1" applyBorder="1" applyAlignment="1">
      <alignment horizontal="center" vertical="center" wrapText="1"/>
    </xf>
    <xf numFmtId="0" fontId="77" fillId="0" borderId="0" xfId="11" applyFont="1" applyAlignment="1">
      <alignment horizontal="center" vertical="center" wrapText="1"/>
    </xf>
    <xf numFmtId="0" fontId="77" fillId="0" borderId="4" xfId="11" applyFont="1" applyBorder="1" applyAlignment="1">
      <alignment horizontal="center" vertical="center"/>
    </xf>
    <xf numFmtId="0" fontId="77" fillId="0" borderId="54" xfId="11" applyFont="1" applyBorder="1" applyAlignment="1">
      <alignment horizontal="center" vertical="center"/>
    </xf>
    <xf numFmtId="0" fontId="77" fillId="0" borderId="0" xfId="11" applyFont="1" applyAlignment="1">
      <alignment horizontal="center" vertical="center"/>
    </xf>
    <xf numFmtId="0" fontId="77" fillId="0" borderId="16" xfId="11" applyFont="1" applyBorder="1" applyAlignment="1">
      <alignment horizontal="center" vertical="center"/>
    </xf>
    <xf numFmtId="0" fontId="165" fillId="90" borderId="77" xfId="27" applyFont="1" applyFill="1" applyBorder="1" applyAlignment="1">
      <alignment horizontal="center" vertical="center"/>
    </xf>
    <xf numFmtId="0" fontId="165" fillId="90" borderId="78" xfId="27" applyFont="1" applyFill="1" applyBorder="1" applyAlignment="1">
      <alignment horizontal="center" vertical="center"/>
    </xf>
    <xf numFmtId="0" fontId="165" fillId="90" borderId="79" xfId="27" applyFont="1" applyFill="1" applyBorder="1" applyAlignment="1">
      <alignment horizontal="center" vertical="center"/>
    </xf>
    <xf numFmtId="1" fontId="75" fillId="91" borderId="9" xfId="11" applyNumberFormat="1" applyFont="1" applyFill="1" applyBorder="1" applyAlignment="1" applyProtection="1">
      <alignment horizontal="center" vertical="center" wrapText="1"/>
      <protection hidden="1"/>
    </xf>
    <xf numFmtId="1" fontId="75" fillId="91" borderId="1" xfId="11" applyNumberFormat="1" applyFont="1" applyFill="1" applyBorder="1" applyAlignment="1" applyProtection="1">
      <alignment horizontal="center" vertical="center" wrapText="1"/>
      <protection hidden="1"/>
    </xf>
    <xf numFmtId="1" fontId="42" fillId="100" borderId="1" xfId="11" applyNumberFormat="1" applyFont="1" applyFill="1" applyBorder="1" applyAlignment="1" applyProtection="1">
      <alignment horizontal="center" vertical="center" wrapText="1"/>
      <protection hidden="1"/>
    </xf>
    <xf numFmtId="0" fontId="163" fillId="0" borderId="0" xfId="31" applyFont="1" applyAlignment="1" applyProtection="1">
      <alignment horizontal="center" vertical="center" wrapText="1"/>
    </xf>
    <xf numFmtId="0" fontId="163" fillId="0" borderId="75" xfId="31" applyFont="1" applyBorder="1" applyAlignment="1" applyProtection="1">
      <alignment horizontal="center" vertical="center" wrapText="1"/>
    </xf>
    <xf numFmtId="0" fontId="77" fillId="0" borderId="3" xfId="11" applyFont="1" applyBorder="1" applyAlignment="1">
      <alignment horizontal="center" vertical="center"/>
    </xf>
    <xf numFmtId="0" fontId="77" fillId="0" borderId="2" xfId="11" applyFont="1" applyBorder="1" applyAlignment="1">
      <alignment horizontal="center" vertical="center"/>
    </xf>
    <xf numFmtId="0" fontId="158" fillId="27" borderId="73" xfId="11" applyFont="1" applyFill="1" applyBorder="1" applyAlignment="1">
      <alignment horizontal="left" vertical="center"/>
    </xf>
    <xf numFmtId="0" fontId="158" fillId="27" borderId="61" xfId="11" applyFont="1" applyFill="1" applyBorder="1" applyAlignment="1">
      <alignment horizontal="left" vertical="center"/>
    </xf>
    <xf numFmtId="0" fontId="158" fillId="27" borderId="74" xfId="11" applyFont="1" applyFill="1" applyBorder="1" applyAlignment="1">
      <alignment horizontal="left" vertical="center"/>
    </xf>
    <xf numFmtId="0" fontId="159" fillId="27" borderId="73" xfId="11" applyFont="1" applyFill="1" applyBorder="1" applyAlignment="1">
      <alignment horizontal="left" vertical="center"/>
    </xf>
    <xf numFmtId="0" fontId="159" fillId="27" borderId="61" xfId="11" applyFont="1" applyFill="1" applyBorder="1" applyAlignment="1">
      <alignment horizontal="left" vertical="center"/>
    </xf>
    <xf numFmtId="0" fontId="159" fillId="27" borderId="74" xfId="11" applyFont="1" applyFill="1" applyBorder="1" applyAlignment="1">
      <alignment horizontal="left" vertical="center"/>
    </xf>
    <xf numFmtId="1" fontId="37" fillId="24" borderId="1" xfId="11" applyNumberFormat="1" applyFont="1" applyFill="1" applyBorder="1" applyAlignment="1" applyProtection="1">
      <alignment horizontal="center" vertical="center" wrapText="1"/>
      <protection hidden="1"/>
    </xf>
    <xf numFmtId="0" fontId="157" fillId="143" borderId="60" xfId="13" applyFont="1" applyFill="1" applyBorder="1" applyAlignment="1">
      <alignment horizontal="center" vertical="center" wrapText="1"/>
    </xf>
    <xf numFmtId="0" fontId="157" fillId="143" borderId="72" xfId="13" applyFont="1" applyFill="1" applyBorder="1" applyAlignment="1">
      <alignment horizontal="center" vertical="center" wrapText="1"/>
    </xf>
    <xf numFmtId="0" fontId="156" fillId="142" borderId="70" xfId="11" applyFont="1" applyFill="1" applyBorder="1" applyAlignment="1" applyProtection="1">
      <alignment horizontal="center" vertical="center"/>
      <protection hidden="1"/>
    </xf>
    <xf numFmtId="0" fontId="156" fillId="142" borderId="27" xfId="11" applyFont="1" applyFill="1" applyBorder="1" applyAlignment="1" applyProtection="1">
      <alignment horizontal="center" vertical="center"/>
      <protection hidden="1"/>
    </xf>
    <xf numFmtId="0" fontId="156" fillId="142" borderId="9" xfId="11" applyFont="1" applyFill="1" applyBorder="1" applyAlignment="1" applyProtection="1">
      <alignment horizontal="center" vertical="center" wrapText="1"/>
      <protection hidden="1"/>
    </xf>
    <xf numFmtId="0" fontId="156" fillId="142" borderId="1" xfId="11" applyFont="1" applyFill="1" applyBorder="1" applyAlignment="1" applyProtection="1">
      <alignment horizontal="center" vertical="center" wrapText="1"/>
      <protection hidden="1"/>
    </xf>
    <xf numFmtId="1" fontId="75" fillId="96" borderId="9" xfId="11" applyNumberFormat="1" applyFont="1" applyFill="1" applyBorder="1" applyAlignment="1" applyProtection="1">
      <alignment horizontal="center" vertical="center" wrapText="1"/>
      <protection hidden="1"/>
    </xf>
    <xf numFmtId="1" fontId="75" fillId="96" borderId="1" xfId="11" applyNumberFormat="1" applyFont="1" applyFill="1" applyBorder="1" applyAlignment="1" applyProtection="1">
      <alignment horizontal="center" vertical="center" wrapText="1"/>
      <protection hidden="1"/>
    </xf>
    <xf numFmtId="0" fontId="38" fillId="0" borderId="0" xfId="13" applyFont="1" applyAlignment="1">
      <alignment horizontal="center" vertical="center"/>
    </xf>
    <xf numFmtId="0" fontId="42" fillId="0" borderId="0" xfId="11" applyFont="1" applyAlignment="1">
      <alignment horizontal="center" vertical="center" wrapText="1"/>
    </xf>
    <xf numFmtId="0" fontId="138" fillId="84" borderId="62" xfId="26" applyFont="1" applyFill="1" applyBorder="1" applyAlignment="1">
      <alignment horizontal="center" vertical="center" wrapText="1"/>
    </xf>
    <xf numFmtId="0" fontId="138" fillId="84" borderId="63" xfId="26" applyFont="1" applyFill="1" applyBorder="1" applyAlignment="1">
      <alignment horizontal="center" vertical="center" wrapText="1"/>
    </xf>
    <xf numFmtId="0" fontId="138" fillId="84" borderId="64" xfId="26" applyFont="1" applyFill="1" applyBorder="1" applyAlignment="1">
      <alignment horizontal="center" vertical="center" wrapText="1"/>
    </xf>
    <xf numFmtId="182" fontId="67" fillId="16" borderId="0" xfId="11" applyNumberFormat="1" applyFont="1" applyFill="1" applyAlignment="1" applyProtection="1">
      <alignment horizontal="center" vertical="center"/>
      <protection hidden="1"/>
    </xf>
    <xf numFmtId="0" fontId="137" fillId="16" borderId="9" xfId="11" applyFont="1" applyFill="1" applyBorder="1" applyAlignment="1" applyProtection="1">
      <alignment horizontal="center" vertical="center" wrapText="1"/>
      <protection hidden="1"/>
    </xf>
    <xf numFmtId="0" fontId="137" fillId="16" borderId="0" xfId="11" applyFont="1" applyFill="1" applyAlignment="1" applyProtection="1">
      <alignment horizontal="center" vertical="center" wrapText="1"/>
      <protection hidden="1"/>
    </xf>
    <xf numFmtId="0" fontId="315" fillId="0" borderId="67" xfId="11" applyFont="1" applyBorder="1" applyAlignment="1">
      <alignment horizontal="center" vertical="center"/>
    </xf>
    <xf numFmtId="0" fontId="316" fillId="0" borderId="14" xfId="18" applyFont="1" applyBorder="1" applyAlignment="1">
      <alignment horizontal="left" vertical="center"/>
    </xf>
    <xf numFmtId="0" fontId="317" fillId="16" borderId="97" xfId="11" applyFont="1" applyFill="1" applyBorder="1" applyAlignment="1">
      <alignment horizontal="centerContinuous" vertical="center"/>
    </xf>
    <xf numFmtId="0" fontId="318" fillId="16" borderId="120" xfId="11" applyFont="1" applyFill="1" applyBorder="1" applyAlignment="1">
      <alignment horizontal="centerContinuous" vertical="center"/>
    </xf>
    <xf numFmtId="0" fontId="318" fillId="0" borderId="9" xfId="11" applyFont="1" applyBorder="1" applyAlignment="1">
      <alignment horizontal="centerContinuous" vertical="center"/>
    </xf>
    <xf numFmtId="0" fontId="319" fillId="16" borderId="136" xfId="11" applyFont="1" applyFill="1" applyBorder="1" applyAlignment="1">
      <alignment horizontal="centerContinuous" vertical="center" wrapText="1"/>
    </xf>
    <xf numFmtId="0" fontId="320" fillId="16" borderId="60" xfId="11" applyFont="1" applyFill="1" applyBorder="1" applyAlignment="1">
      <alignment horizontal="centerContinuous" vertical="center" wrapText="1"/>
    </xf>
    <xf numFmtId="0" fontId="319" fillId="16" borderId="17" xfId="11" applyFont="1" applyFill="1" applyBorder="1" applyAlignment="1">
      <alignment horizontal="centerContinuous" vertical="center"/>
    </xf>
    <xf numFmtId="0" fontId="318" fillId="16" borderId="7" xfId="11" applyFont="1" applyFill="1" applyBorder="1" applyAlignment="1">
      <alignment horizontal="centerContinuous" vertical="center"/>
    </xf>
    <xf numFmtId="0" fontId="321" fillId="0" borderId="0" xfId="11" applyFont="1" applyAlignment="1">
      <alignment horizontal="center" vertical="center"/>
    </xf>
    <xf numFmtId="0" fontId="319" fillId="16" borderId="21" xfId="11" applyFont="1" applyFill="1" applyBorder="1" applyAlignment="1">
      <alignment horizontal="centerContinuous" vertical="center" wrapText="1"/>
    </xf>
    <xf numFmtId="0" fontId="320" fillId="16" borderId="16" xfId="11" applyFont="1" applyFill="1" applyBorder="1" applyAlignment="1">
      <alignment horizontal="centerContinuous" vertical="center" wrapText="1"/>
    </xf>
    <xf numFmtId="0" fontId="322" fillId="0" borderId="0" xfId="18" applyFont="1" applyAlignment="1">
      <alignment horizontal="center" vertical="center"/>
    </xf>
    <xf numFmtId="0" fontId="320" fillId="16" borderId="24" xfId="11" applyFont="1" applyFill="1" applyBorder="1" applyAlignment="1">
      <alignment horizontal="centerContinuous" vertical="center"/>
    </xf>
    <xf numFmtId="0" fontId="318" fillId="16" borderId="137" xfId="11" applyFont="1" applyFill="1" applyBorder="1" applyAlignment="1">
      <alignment horizontal="centerContinuous" vertical="center"/>
    </xf>
    <xf numFmtId="0" fontId="320" fillId="16" borderId="66" xfId="11" applyFont="1" applyFill="1" applyBorder="1" applyAlignment="1">
      <alignment horizontal="center" vertical="center"/>
    </xf>
    <xf numFmtId="0" fontId="323" fillId="16" borderId="138" xfId="11" applyFont="1" applyFill="1" applyBorder="1" applyAlignment="1">
      <alignment horizontal="center" vertical="center" wrapText="1"/>
    </xf>
    <xf numFmtId="0" fontId="324" fillId="0" borderId="139" xfId="11" applyFont="1" applyBorder="1" applyAlignment="1">
      <alignment horizontal="centerContinuous" vertical="center"/>
    </xf>
    <xf numFmtId="0" fontId="324" fillId="0" borderId="140" xfId="11" applyFont="1" applyBorder="1" applyAlignment="1">
      <alignment horizontal="centerContinuous" vertical="center"/>
    </xf>
    <xf numFmtId="0" fontId="324" fillId="0" borderId="141" xfId="11" applyFont="1" applyBorder="1" applyAlignment="1">
      <alignment horizontal="centerContinuous" vertical="center"/>
    </xf>
    <xf numFmtId="0" fontId="317" fillId="16" borderId="142" xfId="11" applyFont="1" applyFill="1" applyBorder="1" applyAlignment="1">
      <alignment horizontal="centerContinuous" vertical="center"/>
    </xf>
    <xf numFmtId="0" fontId="317" fillId="16" borderId="68" xfId="11" applyFont="1" applyFill="1" applyBorder="1" applyAlignment="1">
      <alignment horizontal="centerContinuous" vertical="center"/>
    </xf>
    <xf numFmtId="0" fontId="325" fillId="0" borderId="97" xfId="11" applyFont="1" applyBorder="1" applyAlignment="1">
      <alignment horizontal="center" vertical="center"/>
    </xf>
    <xf numFmtId="0" fontId="291" fillId="0" borderId="0" xfId="11" applyFont="1" applyAlignment="1">
      <alignment vertical="center"/>
    </xf>
    <xf numFmtId="0" fontId="326" fillId="0" borderId="0" xfId="11" applyFont="1" applyAlignment="1">
      <alignment horizontal="right" vertical="center"/>
    </xf>
    <xf numFmtId="0" fontId="327" fillId="0" borderId="0" xfId="11" applyFont="1" applyAlignment="1">
      <alignment horizontal="centerContinuous" vertical="center" wrapText="1"/>
    </xf>
    <xf numFmtId="0" fontId="328" fillId="0" borderId="0" xfId="11" applyFont="1" applyAlignment="1">
      <alignment horizontal="centerContinuous" vertical="center" wrapText="1"/>
    </xf>
    <xf numFmtId="0" fontId="328" fillId="0" borderId="16" xfId="11" applyFont="1" applyBorder="1" applyAlignment="1">
      <alignment horizontal="centerContinuous" vertical="center" wrapText="1"/>
    </xf>
    <xf numFmtId="0" fontId="329" fillId="0" borderId="17" xfId="11" applyFont="1" applyBorder="1" applyAlignment="1">
      <alignment horizontal="right" vertical="center" wrapText="1"/>
    </xf>
    <xf numFmtId="0" fontId="330" fillId="0" borderId="0" xfId="11" applyFont="1" applyAlignment="1">
      <alignment horizontal="centerContinuous" vertical="center"/>
    </xf>
    <xf numFmtId="0" fontId="331" fillId="0" borderId="0" xfId="11" applyFont="1" applyAlignment="1">
      <alignment horizontal="left" vertical="center" wrapText="1"/>
    </xf>
    <xf numFmtId="0" fontId="331" fillId="0" borderId="16" xfId="11" applyFont="1" applyBorder="1" applyAlignment="1">
      <alignment horizontal="left" vertical="center" wrapText="1"/>
    </xf>
    <xf numFmtId="0" fontId="331" fillId="0" borderId="0" xfId="11" applyFont="1" applyAlignment="1">
      <alignment horizontal="center" vertical="center" wrapText="1"/>
    </xf>
    <xf numFmtId="0" fontId="331" fillId="0" borderId="16" xfId="11" applyFont="1" applyBorder="1" applyAlignment="1">
      <alignment horizontal="center" vertical="center" wrapText="1"/>
    </xf>
    <xf numFmtId="0" fontId="332" fillId="0" borderId="17" xfId="11" applyFont="1" applyBorder="1" applyAlignment="1">
      <alignment horizontal="center" vertical="center" textRotation="90" wrapText="1"/>
    </xf>
    <xf numFmtId="0" fontId="333" fillId="0" borderId="0" xfId="11" applyFont="1" applyAlignment="1">
      <alignment horizontal="centerContinuous" vertical="center" wrapText="1"/>
    </xf>
    <xf numFmtId="0" fontId="334" fillId="0" borderId="0" xfId="11" applyFont="1" applyAlignment="1">
      <alignment horizontal="centerContinuous" vertical="center" wrapText="1"/>
    </xf>
    <xf numFmtId="0" fontId="334" fillId="0" borderId="16" xfId="11" applyFont="1" applyBorder="1" applyAlignment="1">
      <alignment horizontal="centerContinuous" vertical="center" wrapText="1"/>
    </xf>
    <xf numFmtId="0" fontId="332" fillId="0" borderId="143" xfId="11" applyFont="1" applyBorder="1" applyAlignment="1">
      <alignment horizontal="center" vertical="center" textRotation="90" wrapText="1"/>
    </xf>
    <xf numFmtId="0" fontId="335" fillId="0" borderId="4" xfId="11" applyFont="1" applyBorder="1" applyAlignment="1">
      <alignment horizontal="centerContinuous" vertical="center"/>
    </xf>
    <xf numFmtId="0" fontId="327" fillId="0" borderId="4" xfId="11" applyFont="1" applyBorder="1" applyAlignment="1">
      <alignment horizontal="centerContinuous" vertical="center" wrapText="1"/>
    </xf>
    <xf numFmtId="0" fontId="328" fillId="0" borderId="4" xfId="11" applyFont="1" applyBorder="1" applyAlignment="1">
      <alignment horizontal="centerContinuous" vertical="center" wrapText="1"/>
    </xf>
    <xf numFmtId="0" fontId="328" fillId="0" borderId="54" xfId="11" applyFont="1" applyBorder="1" applyAlignment="1">
      <alignment horizontal="centerContinuous" vertical="center" wrapText="1"/>
    </xf>
    <xf numFmtId="0" fontId="332" fillId="16" borderId="17" xfId="11" applyFont="1" applyFill="1" applyBorder="1" applyAlignment="1">
      <alignment horizontal="center" vertical="center" textRotation="90" wrapText="1"/>
    </xf>
    <xf numFmtId="0" fontId="330" fillId="16" borderId="0" xfId="11" applyFont="1" applyFill="1" applyAlignment="1">
      <alignment horizontal="centerContinuous" vertical="center"/>
    </xf>
    <xf numFmtId="0" fontId="327" fillId="16" borderId="0" xfId="11" applyFont="1" applyFill="1" applyAlignment="1">
      <alignment horizontal="centerContinuous" vertical="center" wrapText="1"/>
    </xf>
    <xf numFmtId="0" fontId="328" fillId="16" borderId="0" xfId="11" applyFont="1" applyFill="1" applyAlignment="1">
      <alignment horizontal="centerContinuous" vertical="center" wrapText="1"/>
    </xf>
    <xf numFmtId="0" fontId="328" fillId="16" borderId="16" xfId="11" applyFont="1" applyFill="1" applyBorder="1" applyAlignment="1">
      <alignment horizontal="centerContinuous" vertical="center" wrapText="1"/>
    </xf>
    <xf numFmtId="0" fontId="336" fillId="16" borderId="0" xfId="11" applyFont="1" applyFill="1" applyAlignment="1">
      <alignment horizontal="centerContinuous" vertical="center"/>
    </xf>
    <xf numFmtId="0" fontId="337" fillId="16" borderId="0" xfId="11" applyFont="1" applyFill="1" applyAlignment="1">
      <alignment horizontal="centerContinuous" vertical="center" wrapText="1"/>
    </xf>
    <xf numFmtId="0" fontId="338" fillId="16" borderId="0" xfId="11" applyFont="1" applyFill="1" applyAlignment="1">
      <alignment horizontal="centerContinuous" vertical="center" wrapText="1"/>
    </xf>
    <xf numFmtId="0" fontId="339" fillId="227" borderId="0" xfId="11" applyFont="1" applyFill="1" applyAlignment="1">
      <alignment horizontal="centerContinuous" vertical="center"/>
    </xf>
    <xf numFmtId="0" fontId="338" fillId="16" borderId="16" xfId="11" applyFont="1" applyFill="1" applyBorder="1" applyAlignment="1">
      <alignment horizontal="centerContinuous" vertical="center" wrapText="1"/>
    </xf>
    <xf numFmtId="0" fontId="340" fillId="16" borderId="0" xfId="11" applyFont="1" applyFill="1" applyAlignment="1">
      <alignment horizontal="center" vertical="center" wrapText="1"/>
    </xf>
    <xf numFmtId="0" fontId="329" fillId="16" borderId="0" xfId="11" applyFont="1" applyFill="1" applyAlignment="1">
      <alignment horizontal="center" vertical="center" wrapText="1"/>
    </xf>
    <xf numFmtId="0" fontId="341" fillId="227" borderId="0" xfId="11" applyFont="1" applyFill="1" applyAlignment="1">
      <alignment horizontal="centerContinuous" vertical="center" wrapText="1"/>
    </xf>
    <xf numFmtId="0" fontId="329" fillId="16" borderId="0" xfId="11" applyFont="1" applyFill="1" applyAlignment="1">
      <alignment horizontal="centerContinuous" vertical="center"/>
    </xf>
    <xf numFmtId="0" fontId="336" fillId="16" borderId="0" xfId="11" applyFont="1" applyFill="1" applyAlignment="1">
      <alignment horizontal="center" vertical="center"/>
    </xf>
    <xf numFmtId="0" fontId="336" fillId="16" borderId="0" xfId="11" applyFont="1" applyFill="1" applyAlignment="1">
      <alignment horizontal="left" vertical="center" wrapText="1"/>
    </xf>
    <xf numFmtId="0" fontId="339" fillId="227" borderId="0" xfId="11" applyFont="1" applyFill="1" applyAlignment="1">
      <alignment horizontal="center" vertical="center"/>
    </xf>
    <xf numFmtId="0" fontId="338" fillId="16" borderId="0" xfId="11" applyFont="1" applyFill="1" applyAlignment="1">
      <alignment horizontal="centerContinuous" vertical="center"/>
    </xf>
    <xf numFmtId="0" fontId="336" fillId="16" borderId="0" xfId="11" applyFont="1" applyFill="1" applyAlignment="1">
      <alignment horizontal="right" vertical="center"/>
    </xf>
    <xf numFmtId="0" fontId="338" fillId="16" borderId="0" xfId="11" applyFont="1" applyFill="1" applyAlignment="1">
      <alignment vertical="center"/>
    </xf>
    <xf numFmtId="0" fontId="338" fillId="16" borderId="0" xfId="11" applyFont="1" applyFill="1" applyAlignment="1">
      <alignment horizontal="center" vertical="center" wrapText="1"/>
    </xf>
    <xf numFmtId="0" fontId="332" fillId="16" borderId="66" xfId="11" applyFont="1" applyFill="1" applyBorder="1" applyAlignment="1">
      <alignment horizontal="center" vertical="center" textRotation="90" wrapText="1"/>
    </xf>
    <xf numFmtId="0" fontId="326" fillId="16" borderId="67" xfId="11" applyFont="1" applyFill="1" applyBorder="1" applyAlignment="1">
      <alignment horizontal="left" vertical="center"/>
    </xf>
    <xf numFmtId="0" fontId="326" fillId="16" borderId="67" xfId="11" applyFont="1" applyFill="1" applyBorder="1" applyAlignment="1">
      <alignment horizontal="right" vertical="center"/>
    </xf>
    <xf numFmtId="0" fontId="327" fillId="16" borderId="67" xfId="11" applyFont="1" applyFill="1" applyBorder="1" applyAlignment="1">
      <alignment horizontal="centerContinuous" vertical="center" wrapText="1"/>
    </xf>
    <xf numFmtId="0" fontId="328" fillId="16" borderId="67" xfId="11" applyFont="1" applyFill="1" applyBorder="1" applyAlignment="1">
      <alignment horizontal="centerContinuous" vertical="center" wrapText="1"/>
    </xf>
    <xf numFmtId="0" fontId="328" fillId="0" borderId="67" xfId="11" applyFont="1" applyBorder="1" applyAlignment="1">
      <alignment horizontal="centerContinuous" vertical="center" wrapText="1"/>
    </xf>
    <xf numFmtId="0" fontId="338" fillId="16" borderId="67" xfId="11" applyFont="1" applyFill="1" applyBorder="1" applyAlignment="1">
      <alignment horizontal="centerContinuous" vertical="center" wrapText="1"/>
    </xf>
    <xf numFmtId="0" fontId="338" fillId="16" borderId="68" xfId="11" applyFont="1" applyFill="1" applyBorder="1" applyAlignment="1">
      <alignment horizontal="centerContinuous" vertical="center" wrapText="1"/>
    </xf>
    <xf numFmtId="0" fontId="288" fillId="0" borderId="97" xfId="11" applyFont="1" applyBorder="1" applyAlignment="1">
      <alignment horizontal="right" vertical="center" wrapText="1"/>
    </xf>
    <xf numFmtId="0" fontId="308" fillId="0" borderId="9" xfId="11" applyFont="1" applyBorder="1" applyAlignment="1">
      <alignment horizontal="centerContinuous" vertical="center"/>
    </xf>
    <xf numFmtId="0" fontId="331" fillId="0" borderId="9" xfId="11" applyFont="1" applyBorder="1" applyAlignment="1">
      <alignment vertical="center"/>
    </xf>
    <xf numFmtId="0" fontId="342" fillId="0" borderId="9" xfId="11" applyFont="1" applyBorder="1" applyAlignment="1">
      <alignment vertical="center"/>
    </xf>
    <xf numFmtId="0" fontId="288" fillId="0" borderId="60" xfId="11" applyFont="1" applyBorder="1"/>
    <xf numFmtId="0" fontId="343" fillId="16" borderId="17" xfId="11" applyFont="1" applyFill="1" applyBorder="1" applyAlignment="1">
      <alignment horizontal="center" vertical="center" textRotation="90" wrapText="1"/>
    </xf>
    <xf numFmtId="0" fontId="308" fillId="0" borderId="0" xfId="11" applyFont="1" applyAlignment="1">
      <alignment horizontal="centerContinuous" vertical="center"/>
    </xf>
    <xf numFmtId="0" fontId="331" fillId="0" borderId="0" xfId="11" applyFont="1" applyAlignment="1">
      <alignment vertical="center"/>
    </xf>
    <xf numFmtId="0" fontId="342" fillId="0" borderId="0" xfId="11" applyFont="1" applyAlignment="1">
      <alignment vertical="center"/>
    </xf>
    <xf numFmtId="0" fontId="342" fillId="0" borderId="16" xfId="11" applyFont="1" applyBorder="1" applyAlignment="1">
      <alignment vertical="center"/>
    </xf>
    <xf numFmtId="0" fontId="288" fillId="0" borderId="0" xfId="11" applyFont="1"/>
    <xf numFmtId="0" fontId="288" fillId="0" borderId="16" xfId="11" applyFont="1" applyBorder="1"/>
    <xf numFmtId="0" fontId="291" fillId="0" borderId="0" xfId="11" applyFont="1"/>
    <xf numFmtId="49" fontId="344" fillId="190" borderId="0" xfId="45" applyNumberFormat="1" applyFont="1" applyFill="1" applyAlignment="1">
      <alignment horizontal="center" vertical="center"/>
    </xf>
    <xf numFmtId="49" fontId="344" fillId="190" borderId="0" xfId="45" applyNumberFormat="1" applyFont="1" applyFill="1" applyAlignment="1">
      <alignment horizontal="center" vertical="center"/>
    </xf>
    <xf numFmtId="49" fontId="344" fillId="190" borderId="16" xfId="45" applyNumberFormat="1" applyFont="1" applyFill="1" applyBorder="1" applyAlignment="1">
      <alignment horizontal="center" vertical="center"/>
    </xf>
    <xf numFmtId="49" fontId="83" fillId="54" borderId="0" xfId="45" applyNumberFormat="1" applyFont="1" applyFill="1" applyAlignment="1">
      <alignment horizontal="center" vertical="center"/>
    </xf>
    <xf numFmtId="49" fontId="244" fillId="54" borderId="0" xfId="45" applyNumberFormat="1" applyFont="1" applyFill="1" applyAlignment="1">
      <alignment horizontal="left" vertical="center"/>
    </xf>
    <xf numFmtId="49" fontId="87" fillId="54" borderId="0" xfId="45" applyNumberFormat="1" applyFont="1" applyFill="1" applyAlignment="1">
      <alignment horizontal="left" vertical="center"/>
    </xf>
    <xf numFmtId="49" fontId="87" fillId="54" borderId="16" xfId="45" applyNumberFormat="1" applyFont="1" applyFill="1" applyBorder="1" applyAlignment="1">
      <alignment horizontal="left" vertical="center"/>
    </xf>
    <xf numFmtId="49" fontId="83" fillId="190" borderId="0" xfId="45" applyNumberFormat="1" applyFont="1" applyFill="1" applyAlignment="1">
      <alignment horizontal="center" vertical="center"/>
    </xf>
    <xf numFmtId="49" fontId="344" fillId="54" borderId="0" xfId="45" applyNumberFormat="1" applyFont="1" applyFill="1" applyAlignment="1">
      <alignment horizontal="center" vertical="center"/>
    </xf>
    <xf numFmtId="49" fontId="345" fillId="54" borderId="0" xfId="45" applyNumberFormat="1" applyFont="1" applyFill="1" applyAlignment="1">
      <alignment horizontal="left" vertical="center"/>
    </xf>
    <xf numFmtId="49" fontId="344" fillId="54" borderId="0" xfId="45" applyNumberFormat="1" applyFont="1" applyFill="1" applyAlignment="1">
      <alignment horizontal="left" vertical="center"/>
    </xf>
    <xf numFmtId="49" fontId="87" fillId="54" borderId="66" xfId="45" applyNumberFormat="1" applyFont="1" applyFill="1" applyBorder="1" applyAlignment="1">
      <alignment horizontal="left" vertical="center"/>
    </xf>
    <xf numFmtId="49" fontId="87" fillId="54" borderId="67" xfId="45" applyNumberFormat="1" applyFont="1" applyFill="1" applyBorder="1" applyAlignment="1">
      <alignment horizontal="left" vertical="center"/>
    </xf>
    <xf numFmtId="49" fontId="87" fillId="54" borderId="68" xfId="45" applyNumberFormat="1" applyFont="1" applyFill="1" applyBorder="1" applyAlignment="1">
      <alignment horizontal="left" vertical="center"/>
    </xf>
    <xf numFmtId="0" fontId="96" fillId="0" borderId="67" xfId="11" applyFont="1" applyBorder="1" applyAlignment="1">
      <alignment horizontal="center" vertical="center"/>
    </xf>
    <xf numFmtId="0" fontId="322" fillId="0" borderId="14" xfId="18" applyFont="1" applyBorder="1" applyAlignment="1">
      <alignment horizontal="left" vertical="center"/>
    </xf>
    <xf numFmtId="0" fontId="317" fillId="16" borderId="97" xfId="11" applyFont="1" applyFill="1" applyBorder="1" applyAlignment="1">
      <alignment horizontal="center" vertical="center"/>
    </xf>
    <xf numFmtId="0" fontId="317" fillId="16" borderId="120" xfId="11" applyFont="1" applyFill="1" applyBorder="1" applyAlignment="1">
      <alignment horizontal="center" vertical="center"/>
    </xf>
    <xf numFmtId="0" fontId="319" fillId="16" borderId="17" xfId="11" applyFont="1" applyFill="1" applyBorder="1" applyAlignment="1">
      <alignment horizontal="center" vertical="center"/>
    </xf>
    <xf numFmtId="0" fontId="319" fillId="16" borderId="7" xfId="11" applyFont="1" applyFill="1" applyBorder="1" applyAlignment="1">
      <alignment horizontal="center" vertical="center"/>
    </xf>
    <xf numFmtId="0" fontId="320" fillId="16" borderId="24" xfId="11" applyFont="1" applyFill="1" applyBorder="1" applyAlignment="1">
      <alignment horizontal="right" vertical="center"/>
    </xf>
    <xf numFmtId="0" fontId="318" fillId="16" borderId="137" xfId="11" applyFont="1" applyFill="1" applyBorder="1" applyAlignment="1">
      <alignment horizontal="right" vertical="center"/>
    </xf>
    <xf numFmtId="0" fontId="346" fillId="0" borderId="139" xfId="11" applyFont="1" applyBorder="1" applyAlignment="1">
      <alignment horizontal="centerContinuous" vertical="center"/>
    </xf>
    <xf numFmtId="0" fontId="346" fillId="0" borderId="140" xfId="11" applyFont="1" applyBorder="1" applyAlignment="1">
      <alignment horizontal="centerContinuous" vertical="center"/>
    </xf>
    <xf numFmtId="0" fontId="346" fillId="0" borderId="141" xfId="11" applyFont="1" applyBorder="1" applyAlignment="1">
      <alignment horizontal="centerContinuous" vertical="center"/>
    </xf>
    <xf numFmtId="0" fontId="96" fillId="0" borderId="97" xfId="11" applyFont="1" applyBorder="1" applyAlignment="1">
      <alignment horizontal="center" vertical="center"/>
    </xf>
    <xf numFmtId="0" fontId="347" fillId="0" borderId="17" xfId="11" applyFont="1" applyBorder="1" applyAlignment="1">
      <alignment horizontal="right" vertical="center" wrapText="1"/>
    </xf>
    <xf numFmtId="0" fontId="37" fillId="0" borderId="0" xfId="11" applyFont="1" applyAlignment="1">
      <alignment horizontal="left" vertical="center" wrapText="1"/>
    </xf>
    <xf numFmtId="0" fontId="37" fillId="0" borderId="16" xfId="11" applyFont="1" applyBorder="1" applyAlignment="1">
      <alignment horizontal="left" vertical="center" wrapText="1"/>
    </xf>
    <xf numFmtId="0" fontId="328" fillId="16" borderId="4" xfId="11" applyFont="1" applyFill="1" applyBorder="1" applyAlignment="1">
      <alignment horizontal="centerContinuous" vertical="center" wrapText="1"/>
    </xf>
    <xf numFmtId="0" fontId="348" fillId="16" borderId="0" xfId="11" applyFont="1" applyFill="1" applyAlignment="1">
      <alignment horizontal="centerContinuous" vertical="center"/>
    </xf>
    <xf numFmtId="0" fontId="349" fillId="16" borderId="0" xfId="11" applyFont="1" applyFill="1" applyAlignment="1">
      <alignment horizontal="centerContinuous" vertical="center" wrapText="1"/>
    </xf>
    <xf numFmtId="0" fontId="335" fillId="16" borderId="0" xfId="11" applyFont="1" applyFill="1" applyAlignment="1">
      <alignment horizontal="centerContinuous" vertical="center"/>
    </xf>
    <xf numFmtId="0" fontId="350" fillId="16" borderId="0" xfId="11" applyFont="1" applyFill="1" applyAlignment="1">
      <alignment horizontal="centerContinuous" vertical="center" wrapText="1"/>
    </xf>
    <xf numFmtId="0" fontId="348" fillId="16" borderId="0" xfId="11" applyFont="1" applyFill="1" applyAlignment="1">
      <alignment horizontal="center" vertical="center" wrapText="1"/>
    </xf>
    <xf numFmtId="0" fontId="348" fillId="16" borderId="16" xfId="11" applyFont="1" applyFill="1" applyBorder="1" applyAlignment="1">
      <alignment horizontal="center" vertical="center" wrapText="1"/>
    </xf>
    <xf numFmtId="0" fontId="330" fillId="16" borderId="0" xfId="11" applyFont="1" applyFill="1" applyAlignment="1">
      <alignment horizontal="center" vertical="center"/>
    </xf>
    <xf numFmtId="0" fontId="351" fillId="16" borderId="0" xfId="11" applyFont="1" applyFill="1" applyAlignment="1">
      <alignment horizontal="center" vertical="center"/>
    </xf>
    <xf numFmtId="0" fontId="330" fillId="16" borderId="0" xfId="11" applyFont="1" applyFill="1" applyAlignment="1">
      <alignment horizontal="left" vertical="center"/>
    </xf>
    <xf numFmtId="0" fontId="347" fillId="16" borderId="0" xfId="11" applyFont="1" applyFill="1" applyAlignment="1">
      <alignment horizontal="centerContinuous" vertical="center" wrapText="1"/>
    </xf>
    <xf numFmtId="0" fontId="352" fillId="16" borderId="0" xfId="11" applyFont="1" applyFill="1" applyAlignment="1">
      <alignment horizontal="centerContinuous" vertical="center" wrapText="1"/>
    </xf>
    <xf numFmtId="0" fontId="326" fillId="16" borderId="0" xfId="11" applyFont="1" applyFill="1" applyAlignment="1">
      <alignment horizontal="centerContinuous" vertical="center" wrapText="1"/>
    </xf>
    <xf numFmtId="0" fontId="353" fillId="16" borderId="0" xfId="11" applyFont="1" applyFill="1" applyAlignment="1">
      <alignment horizontal="centerContinuous" vertical="center" wrapText="1"/>
    </xf>
    <xf numFmtId="0" fontId="353" fillId="16" borderId="16" xfId="11" applyFont="1" applyFill="1" applyBorder="1" applyAlignment="1">
      <alignment horizontal="centerContinuous" vertical="center" wrapText="1"/>
    </xf>
    <xf numFmtId="0" fontId="328" fillId="16" borderId="68" xfId="11" applyFont="1" applyFill="1" applyBorder="1" applyAlignment="1">
      <alignment horizontal="centerContinuous" vertical="center" wrapText="1"/>
    </xf>
    <xf numFmtId="49" fontId="83" fillId="190" borderId="0" xfId="45" applyNumberFormat="1" applyFont="1" applyFill="1" applyAlignment="1">
      <alignment horizontal="left" vertical="center"/>
    </xf>
    <xf numFmtId="49" fontId="354" fillId="54" borderId="0" xfId="45" applyNumberFormat="1" applyFont="1" applyFill="1" applyAlignment="1">
      <alignment horizontal="left" vertical="center"/>
    </xf>
    <xf numFmtId="0" fontId="355" fillId="0" borderId="139" xfId="11" applyFont="1" applyBorder="1" applyAlignment="1">
      <alignment horizontal="centerContinuous" vertical="center"/>
    </xf>
    <xf numFmtId="0" fontId="355" fillId="0" borderId="140" xfId="11" applyFont="1" applyBorder="1" applyAlignment="1">
      <alignment horizontal="centerContinuous" vertical="center"/>
    </xf>
    <xf numFmtId="0" fontId="355" fillId="0" borderId="141" xfId="11" applyFont="1" applyBorder="1" applyAlignment="1">
      <alignment horizontal="centerContinuous" vertical="center"/>
    </xf>
    <xf numFmtId="0" fontId="326" fillId="0" borderId="0" xfId="11" applyFont="1" applyAlignment="1">
      <alignment horizontal="left" vertical="center"/>
    </xf>
    <xf numFmtId="0" fontId="356" fillId="0" borderId="0" xfId="11" applyFont="1" applyAlignment="1">
      <alignment horizontal="left" vertical="center" wrapText="1"/>
    </xf>
    <xf numFmtId="0" fontId="356" fillId="0" borderId="16" xfId="11" applyFont="1" applyBorder="1" applyAlignment="1">
      <alignment horizontal="left" vertical="center" wrapText="1"/>
    </xf>
    <xf numFmtId="0" fontId="357" fillId="0" borderId="0" xfId="11" applyFont="1" applyAlignment="1">
      <alignment horizontal="centerContinuous" vertical="center" wrapText="1"/>
    </xf>
    <xf numFmtId="0" fontId="336" fillId="0" borderId="144" xfId="11" applyFont="1" applyBorder="1" applyAlignment="1">
      <alignment horizontal="centerContinuous" vertical="center"/>
    </xf>
    <xf numFmtId="0" fontId="332" fillId="0" borderId="4" xfId="11" applyFont="1" applyBorder="1" applyAlignment="1">
      <alignment horizontal="centerContinuous" vertical="center" wrapText="1"/>
    </xf>
    <xf numFmtId="0" fontId="336" fillId="0" borderId="4" xfId="11" applyFont="1" applyBorder="1" applyAlignment="1">
      <alignment horizontal="centerContinuous" vertical="center" wrapText="1"/>
    </xf>
    <xf numFmtId="0" fontId="336" fillId="0" borderId="4" xfId="11" applyFont="1" applyBorder="1" applyAlignment="1">
      <alignment horizontal="center" vertical="center" wrapText="1"/>
    </xf>
    <xf numFmtId="0" fontId="336" fillId="0" borderId="6" xfId="11" applyFont="1" applyBorder="1" applyAlignment="1">
      <alignment horizontal="center" vertical="center" wrapText="1"/>
    </xf>
    <xf numFmtId="0" fontId="336" fillId="16" borderId="0" xfId="11" applyFont="1" applyFill="1" applyAlignment="1">
      <alignment horizontal="centerContinuous" vertical="center" wrapText="1"/>
    </xf>
    <xf numFmtId="0" fontId="336" fillId="16" borderId="16" xfId="11" applyFont="1" applyFill="1" applyBorder="1" applyAlignment="1">
      <alignment horizontal="centerContinuous" vertical="center" wrapText="1"/>
    </xf>
    <xf numFmtId="0" fontId="336" fillId="0" borderId="81" xfId="11" applyFont="1" applyBorder="1" applyAlignment="1">
      <alignment horizontal="center" vertical="center" wrapText="1"/>
    </xf>
    <xf numFmtId="0" fontId="340" fillId="0" borderId="13" xfId="11" applyFont="1" applyBorder="1" applyAlignment="1">
      <alignment horizontal="center" vertical="center" wrapText="1"/>
    </xf>
    <xf numFmtId="0" fontId="288" fillId="0" borderId="13" xfId="11" applyFont="1" applyBorder="1" applyAlignment="1">
      <alignment horizontal="center" vertical="center" wrapText="1"/>
    </xf>
    <xf numFmtId="0" fontId="288" fillId="0" borderId="137" xfId="11" applyFont="1" applyBorder="1" applyAlignment="1">
      <alignment horizontal="center" vertical="center" wrapText="1"/>
    </xf>
    <xf numFmtId="0" fontId="288" fillId="16" borderId="0" xfId="11" applyFont="1" applyFill="1" applyAlignment="1">
      <alignment horizontal="center" vertical="center" wrapText="1"/>
    </xf>
    <xf numFmtId="0" fontId="288" fillId="16" borderId="16" xfId="11" applyFont="1" applyFill="1" applyBorder="1" applyAlignment="1">
      <alignment horizontal="center" vertical="center" wrapText="1"/>
    </xf>
    <xf numFmtId="0" fontId="336" fillId="0" borderId="20" xfId="11" applyFont="1" applyBorder="1" applyAlignment="1">
      <alignment horizontal="center" vertical="center" wrapText="1"/>
    </xf>
    <xf numFmtId="0" fontId="340" fillId="0" borderId="25" xfId="11" applyFont="1" applyBorder="1" applyAlignment="1">
      <alignment horizontal="center" vertical="center" wrapText="1"/>
    </xf>
    <xf numFmtId="0" fontId="340" fillId="16" borderId="66" xfId="11" applyFont="1" applyFill="1" applyBorder="1"/>
    <xf numFmtId="0" fontId="336" fillId="0" borderId="139" xfId="11" applyFont="1" applyBorder="1" applyAlignment="1">
      <alignment horizontal="center" vertical="center" wrapText="1"/>
    </xf>
    <xf numFmtId="0" fontId="340" fillId="0" borderId="140" xfId="11" applyFont="1" applyBorder="1" applyAlignment="1">
      <alignment horizontal="center" vertical="center" wrapText="1"/>
    </xf>
    <xf numFmtId="0" fontId="288" fillId="0" borderId="67" xfId="11" applyFont="1" applyBorder="1" applyAlignment="1">
      <alignment horizontal="center" vertical="center" wrapText="1"/>
    </xf>
    <xf numFmtId="0" fontId="288" fillId="0" borderId="138" xfId="11" applyFont="1" applyBorder="1" applyAlignment="1">
      <alignment horizontal="center" vertical="center" wrapText="1"/>
    </xf>
    <xf numFmtId="0" fontId="288" fillId="16" borderId="67" xfId="11" applyFont="1" applyFill="1" applyBorder="1" applyAlignment="1">
      <alignment horizontal="center" vertical="center" wrapText="1"/>
    </xf>
    <xf numFmtId="0" fontId="288" fillId="16" borderId="68" xfId="11" applyFont="1" applyFill="1" applyBorder="1" applyAlignment="1">
      <alignment horizontal="center" vertical="center" wrapText="1"/>
    </xf>
    <xf numFmtId="49" fontId="83" fillId="190" borderId="144" xfId="45" applyNumberFormat="1" applyFont="1" applyFill="1" applyBorder="1" applyAlignment="1">
      <alignment horizontal="center" vertical="center"/>
    </xf>
    <xf numFmtId="49" fontId="344" fillId="190" borderId="4" xfId="45" applyNumberFormat="1" applyFont="1" applyFill="1" applyBorder="1" applyAlignment="1">
      <alignment horizontal="center" vertical="center"/>
    </xf>
    <xf numFmtId="49" fontId="344" fillId="190" borderId="6" xfId="45" applyNumberFormat="1" applyFont="1" applyFill="1" applyBorder="1" applyAlignment="1">
      <alignment horizontal="center" vertical="center"/>
    </xf>
    <xf numFmtId="49" fontId="83" fillId="54" borderId="2" xfId="45" applyNumberFormat="1" applyFont="1" applyFill="1" applyBorder="1" applyAlignment="1">
      <alignment horizontal="center" vertical="center"/>
    </xf>
    <xf numFmtId="49" fontId="87" fillId="54" borderId="7" xfId="45" applyNumberFormat="1" applyFont="1" applyFill="1" applyBorder="1" applyAlignment="1">
      <alignment horizontal="left" vertical="center"/>
    </xf>
    <xf numFmtId="49" fontId="83" fillId="190" borderId="2" xfId="45" applyNumberFormat="1" applyFont="1" applyFill="1" applyBorder="1" applyAlignment="1">
      <alignment horizontal="center" vertical="center"/>
    </xf>
    <xf numFmtId="49" fontId="83" fillId="190" borderId="7" xfId="45" applyNumberFormat="1" applyFont="1" applyFill="1" applyBorder="1" applyAlignment="1">
      <alignment horizontal="left" vertical="center"/>
    </xf>
    <xf numFmtId="49" fontId="87" fillId="54" borderId="83" xfId="45" applyNumberFormat="1" applyFont="1" applyFill="1" applyBorder="1" applyAlignment="1">
      <alignment horizontal="left" vertical="center"/>
    </xf>
    <xf numFmtId="49" fontId="87" fillId="54" borderId="1" xfId="45" applyNumberFormat="1" applyFont="1" applyFill="1" applyBorder="1" applyAlignment="1">
      <alignment horizontal="left" vertical="center"/>
    </xf>
    <xf numFmtId="49" fontId="87" fillId="54" borderId="19" xfId="45" applyNumberFormat="1" applyFont="1" applyFill="1" applyBorder="1" applyAlignment="1">
      <alignment horizontal="left" vertical="center"/>
    </xf>
    <xf numFmtId="1" fontId="86" fillId="54" borderId="122" xfId="6" applyNumberFormat="1" applyFont="1" applyFill="1" applyBorder="1" applyAlignment="1">
      <alignment horizontal="center" vertical="center" wrapText="1"/>
    </xf>
  </cellXfs>
  <cellStyles count="45">
    <cellStyle name="20 % - Accent5" xfId="3" builtinId="46"/>
    <cellStyle name="Lien hypertexte 2" xfId="42" xr:uid="{85B095AD-CB95-46A4-B161-0C4D6604F372}"/>
    <cellStyle name="Lien hypertexte 3 2 2" xfId="4" xr:uid="{A312BD4E-C2DF-48AD-9E5E-E05BD08ECA4D}"/>
    <cellStyle name="Lien hypertexte 5" xfId="40" xr:uid="{52EE7EBE-A474-4C7C-B883-5DC28D5DCBE4}"/>
    <cellStyle name="Lien hypertexte_Copie de cc2_festival_menus_gemrcn_2011" xfId="31" xr:uid="{911940A1-570E-4A51-A2A1-C8B128957713}"/>
    <cellStyle name="Normal" xfId="0" builtinId="0"/>
    <cellStyle name="Normal 10 2 2 2 2 3 2 3 2 2" xfId="13" xr:uid="{5FA0DF5C-A6FD-4BB8-B05F-5038D346002F}"/>
    <cellStyle name="Normal 10 2 2 2 2 3 2 3 2 2 4 2" xfId="23" xr:uid="{F0958FEE-15BB-4ED4-875B-328E531C8D53}"/>
    <cellStyle name="Normal 10 2 2 2 2 3 2 3 2 2 4 2 2" xfId="9" xr:uid="{45245FEF-E083-4F4D-AB28-F342087B8D89}"/>
    <cellStyle name="Normal 11 2 3 2 3 2 2 4 2" xfId="14" xr:uid="{8E1B4A34-27C8-4A8F-B937-8948B8FA6E30}"/>
    <cellStyle name="Normal 12 2" xfId="1" xr:uid="{870FA910-94B3-472A-89FA-0D3620F6B976}"/>
    <cellStyle name="Normal 2" xfId="5" xr:uid="{0A862466-BD14-4DEA-9179-4BD9DF9E93B1}"/>
    <cellStyle name="Normal 2 2" xfId="8" xr:uid="{C6DF580A-ADA8-4D82-B89B-310561B12083}"/>
    <cellStyle name="Normal 2 2 2 2 2 2 2 2" xfId="11" xr:uid="{03F5EEB1-AD1C-4A3A-9D88-111AEE377DD1}"/>
    <cellStyle name="Normal 2 2 2 2 2 3 2" xfId="6" xr:uid="{56E9DA43-777A-4CC1-805B-FE66F2A752FF}"/>
    <cellStyle name="Normal 2 2 4" xfId="25" xr:uid="{499AABA3-0F5D-405C-A819-AA25110B756B}"/>
    <cellStyle name="Normal 2 2 5 2 2" xfId="12" xr:uid="{59B5C993-734C-48AE-BB81-A929BA7F0935}"/>
    <cellStyle name="Normal 2 3" xfId="43" xr:uid="{723E46C1-6DAC-47E3-8A63-A4EA61DA1D2C}"/>
    <cellStyle name="Normal 3" xfId="41" xr:uid="{A05CA8EE-8F42-497F-B995-65928FD59435}"/>
    <cellStyle name="Normal 3 2" xfId="38" xr:uid="{05CE7D32-B906-491D-88E2-742E2641F09D}"/>
    <cellStyle name="Normal 3 3" xfId="37" xr:uid="{93C59006-DC2B-4A56-801E-5FE747A86A7D}"/>
    <cellStyle name="Normal 3 4" xfId="44" xr:uid="{463CF054-B35A-4FBC-A504-A3B5C00F2309}"/>
    <cellStyle name="Normal 4" xfId="45" xr:uid="{861FB42C-89E9-40F5-A466-665A16883628}"/>
    <cellStyle name="Normal 4 2 2 2 2 2 2 2 3" xfId="32" xr:uid="{A9F0AC22-B391-4E0F-876F-2695883F60A9}"/>
    <cellStyle name="Normal 4 2 2 2 2 2 2 2 3 3 2 2" xfId="21" xr:uid="{2010AC51-8F0A-48D8-9529-E0B3820C73BE}"/>
    <cellStyle name="Normal 4 2 2 2 2 2 2 2 4 5 2" xfId="28" xr:uid="{FE5B9AD6-12FD-400F-8477-02397A4D50FC}"/>
    <cellStyle name="Normal 4 2 2 2 2 2 2 6 2 2 3 2 3" xfId="33" xr:uid="{1E91C840-1822-4998-8E89-9751918D15A3}"/>
    <cellStyle name="Normal 4 2 2 2 3 2 2" xfId="16" xr:uid="{7ED7FE15-3EA5-4969-9055-A880BFBCD2E8}"/>
    <cellStyle name="Normal 4 2 4" xfId="35" xr:uid="{FBC8C899-5357-476D-B348-15330D6F7724}"/>
    <cellStyle name="Normal 4 2 5" xfId="36" xr:uid="{CAEB0CD4-3CB0-4A05-94D3-4BDEFF7CF65D}"/>
    <cellStyle name="Normal 4 3 4 2 2 2 2" xfId="22" xr:uid="{5FF93AAC-133A-40A5-8E13-AA6673F7C300}"/>
    <cellStyle name="Normal 9 2 2 2 3 3 2 2 2" xfId="29" xr:uid="{B164AC8B-A4FA-4C53-8E0D-A498D6AB730D}"/>
    <cellStyle name="Normal_Bases Cuisine" xfId="7" xr:uid="{6D3964D4-8F14-4714-8D94-5DD7A410F63F}"/>
    <cellStyle name="Normal_Bons de commande livraison" xfId="17" xr:uid="{016E5157-FC86-4FEA-9EE2-83B1277DDDC6}"/>
    <cellStyle name="Normal_Comparer recettes 2009 OK 2 2" xfId="15" xr:uid="{63D22D1C-505F-460F-8288-ED01982CA6E1}"/>
    <cellStyle name="Normal_EFECTIF1" xfId="30" xr:uid="{0E5CC81B-41A9-4E86-BFA3-53B1BC87682F}"/>
    <cellStyle name="Normal_Fiche test plat ou produit 2" xfId="20" xr:uid="{B68A76D7-0B20-4672-9C33-EDFD6CF915E0}"/>
    <cellStyle name="Normal_Forum Marais 15 09 2001 2" xfId="10" xr:uid="{1CA4964E-9FAB-49C9-AB53-EBA7C811B7BC}"/>
    <cellStyle name="Normal_Forum Marais 15 09 2001 2 2" xfId="26" xr:uid="{02819DE1-02FA-4759-99DC-B1EE562E1028}"/>
    <cellStyle name="Normal_Forum Marais 15 09 2001 2 2 2 2" xfId="18" xr:uid="{F1CF58FD-3799-48CB-845B-3BE75EC1E0E3}"/>
    <cellStyle name="Normal_Forum Marais 15 09 2001_Fiche technique C2 Mars 2008 " xfId="39" xr:uid="{BFF0E235-1511-42FC-AF7B-244ADE7FE9F0}"/>
    <cellStyle name="Normal_FT Cuisson Evolutive" xfId="24" xr:uid="{4D9BC975-A32B-45FA-8EF2-783CB9F78431}"/>
    <cellStyle name="Normal_GERMCN UPC brouillon" xfId="27" xr:uid="{4CB16DE3-8694-4CF3-82C6-6F01AD55FDF2}"/>
    <cellStyle name="Normal_Menussuite" xfId="34" xr:uid="{EA895052-8D5E-411B-930D-A1A5743669EA}"/>
    <cellStyle name="Normal_Non conformité 2002 2" xfId="19" xr:uid="{39C38708-DC5B-409D-BB94-B665F1644244}"/>
  </cellStyles>
  <dxfs count="12">
    <dxf>
      <font>
        <b/>
      </font>
      <fill>
        <patternFill patternType="solid">
          <bgColor rgb="FFFFF2CC"/>
        </patternFill>
      </fill>
    </dxf>
    <dxf>
      <font>
        <b/>
      </font>
      <fill>
        <patternFill patternType="solid">
          <bgColor rgb="FFD9EAD3"/>
        </patternFill>
      </fill>
    </dxf>
    <dxf>
      <font>
        <b/>
      </font>
      <fill>
        <patternFill patternType="solid">
          <bgColor rgb="FFF4CCCC"/>
        </patternFill>
      </fill>
    </dxf>
    <dxf>
      <font>
        <b/>
      </font>
      <fill>
        <patternFill patternType="solid">
          <bgColor rgb="FFE7E6E6"/>
        </patternFill>
      </fill>
    </dxf>
    <dxf>
      <font>
        <b/>
      </font>
      <fill>
        <patternFill patternType="solid">
          <bgColor rgb="FFF4CCCC"/>
        </patternFill>
      </fill>
    </dxf>
    <dxf>
      <font>
        <b/>
      </font>
      <fill>
        <patternFill patternType="solid">
          <bgColor rgb="FFD9EAD3"/>
        </patternFill>
      </fill>
    </dxf>
    <dxf>
      <font>
        <b/>
      </font>
      <fill>
        <patternFill patternType="solid">
          <bgColor rgb="FFE7E6E6"/>
        </patternFill>
      </fill>
    </dxf>
    <dxf>
      <font>
        <b/>
      </font>
      <fill>
        <patternFill patternType="solid">
          <bgColor rgb="FFF4CCCC"/>
        </patternFill>
      </fill>
    </dxf>
    <dxf>
      <font>
        <b/>
      </font>
      <fill>
        <patternFill patternType="solid">
          <bgColor rgb="FFD9EAD3"/>
        </patternFill>
      </fill>
    </dxf>
    <dxf>
      <font>
        <b/>
      </font>
      <fill>
        <patternFill patternType="solid">
          <bgColor rgb="FFE7E6E6"/>
        </patternFill>
      </fill>
    </dxf>
    <dxf>
      <font>
        <b/>
      </font>
      <fill>
        <patternFill patternType="solid">
          <bgColor rgb="FFF4CCCC"/>
        </patternFill>
      </fill>
    </dxf>
    <dxf>
      <font>
        <b/>
      </font>
      <fill>
        <patternFill patternType="solid">
          <bgColor rgb="FFD9EAD3"/>
        </patternFill>
      </fill>
    </dxf>
  </dxfs>
  <tableStyles count="0" defaultTableStyle="TableStyleMedium2" defaultPivotStyle="PivotStyleLight16"/>
  <colors>
    <mruColors>
      <color rgb="FF0033CC"/>
      <color rgb="FF78959A"/>
      <color rgb="FFE9C8BC"/>
      <color rgb="FFF7EEE9"/>
      <color rgb="FFC9826B"/>
      <color rgb="FF8B4A3C"/>
      <color rgb="FF46666D"/>
      <color rgb="FFE2F0D9"/>
      <color rgb="FFFFE1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133350</xdr:colOff>
      <xdr:row>39</xdr:row>
      <xdr:rowOff>419100</xdr:rowOff>
    </xdr:from>
    <xdr:to>
      <xdr:col>3</xdr:col>
      <xdr:colOff>1219200</xdr:colOff>
      <xdr:row>49</xdr:row>
      <xdr:rowOff>342900</xdr:rowOff>
    </xdr:to>
    <xdr:pic>
      <xdr:nvPicPr>
        <xdr:cNvPr id="2" name="Image 1" descr="Structure du muscle squelettique et tissu conjonctif, généré par IA">
          <a:extLst>
            <a:ext uri="{FF2B5EF4-FFF2-40B4-BE49-F238E27FC236}">
              <a16:creationId xmlns:a16="http://schemas.microsoft.com/office/drawing/2014/main" id="{F9E6F305-8B5D-4FD2-A485-60AA2113B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 y="17506950"/>
          <a:ext cx="6457950" cy="430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73</xdr:row>
      <xdr:rowOff>400049</xdr:rowOff>
    </xdr:from>
    <xdr:to>
      <xdr:col>2</xdr:col>
      <xdr:colOff>868409</xdr:colOff>
      <xdr:row>83</xdr:row>
      <xdr:rowOff>266700</xdr:rowOff>
    </xdr:to>
    <xdr:pic>
      <xdr:nvPicPr>
        <xdr:cNvPr id="3" name="Image 2" descr="Morceaux de bœuf et teneur en collagène, généré par IA">
          <a:extLst>
            <a:ext uri="{FF2B5EF4-FFF2-40B4-BE49-F238E27FC236}">
              <a16:creationId xmlns:a16="http://schemas.microsoft.com/office/drawing/2014/main" id="{2BD1A31C-A140-46D5-A5F4-F727C25B46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100" y="32384999"/>
          <a:ext cx="3459209" cy="4248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552450</xdr:colOff>
      <xdr:row>4</xdr:row>
      <xdr:rowOff>247650</xdr:rowOff>
    </xdr:from>
    <xdr:to>
      <xdr:col>19</xdr:col>
      <xdr:colOff>24653</xdr:colOff>
      <xdr:row>6</xdr:row>
      <xdr:rowOff>247650</xdr:rowOff>
    </xdr:to>
    <xdr:pic>
      <xdr:nvPicPr>
        <xdr:cNvPr id="2" name="Image 1">
          <a:extLst>
            <a:ext uri="{FF2B5EF4-FFF2-40B4-BE49-F238E27FC236}">
              <a16:creationId xmlns:a16="http://schemas.microsoft.com/office/drawing/2014/main" id="{2F9F55A4-6D54-4F9D-B3E0-FA53951CD2BE}"/>
            </a:ext>
          </a:extLst>
        </xdr:cNvPr>
        <xdr:cNvPicPr>
          <a:picLocks noChangeAspect="1"/>
        </xdr:cNvPicPr>
      </xdr:nvPicPr>
      <xdr:blipFill>
        <a:blip xmlns:r="http://schemas.openxmlformats.org/officeDocument/2006/relationships" r:embed="rId1"/>
        <a:stretch>
          <a:fillRect/>
        </a:stretch>
      </xdr:blipFill>
      <xdr:spPr>
        <a:xfrm>
          <a:off x="9467850" y="1247775"/>
          <a:ext cx="815228" cy="552450"/>
        </a:xfrm>
        <a:prstGeom prst="rect">
          <a:avLst/>
        </a:prstGeom>
      </xdr:spPr>
    </xdr:pic>
    <xdr:clientData/>
  </xdr:twoCellAnchor>
  <xdr:twoCellAnchor editAs="oneCell">
    <xdr:from>
      <xdr:col>60</xdr:col>
      <xdr:colOff>381000</xdr:colOff>
      <xdr:row>4</xdr:row>
      <xdr:rowOff>228600</xdr:rowOff>
    </xdr:from>
    <xdr:to>
      <xdr:col>60</xdr:col>
      <xdr:colOff>1229138</xdr:colOff>
      <xdr:row>6</xdr:row>
      <xdr:rowOff>266700</xdr:rowOff>
    </xdr:to>
    <xdr:pic>
      <xdr:nvPicPr>
        <xdr:cNvPr id="3" name="Image 2">
          <a:extLst>
            <a:ext uri="{FF2B5EF4-FFF2-40B4-BE49-F238E27FC236}">
              <a16:creationId xmlns:a16="http://schemas.microsoft.com/office/drawing/2014/main" id="{071D38FF-7F02-4CB1-97A9-32FBF7DB6C34}"/>
            </a:ext>
          </a:extLst>
        </xdr:cNvPr>
        <xdr:cNvPicPr>
          <a:picLocks noChangeAspect="1"/>
        </xdr:cNvPicPr>
      </xdr:nvPicPr>
      <xdr:blipFill>
        <a:blip xmlns:r="http://schemas.openxmlformats.org/officeDocument/2006/relationships" r:embed="rId2"/>
        <a:stretch>
          <a:fillRect/>
        </a:stretch>
      </xdr:blipFill>
      <xdr:spPr>
        <a:xfrm>
          <a:off x="48863250" y="1228725"/>
          <a:ext cx="848138" cy="590550"/>
        </a:xfrm>
        <a:prstGeom prst="rect">
          <a:avLst/>
        </a:prstGeom>
      </xdr:spPr>
    </xdr:pic>
    <xdr:clientData/>
  </xdr:twoCellAnchor>
  <xdr:twoCellAnchor editAs="oneCell">
    <xdr:from>
      <xdr:col>95</xdr:col>
      <xdr:colOff>200025</xdr:colOff>
      <xdr:row>5</xdr:row>
      <xdr:rowOff>28575</xdr:rowOff>
    </xdr:from>
    <xdr:to>
      <xdr:col>95</xdr:col>
      <xdr:colOff>1057396</xdr:colOff>
      <xdr:row>7</xdr:row>
      <xdr:rowOff>47709</xdr:rowOff>
    </xdr:to>
    <xdr:pic>
      <xdr:nvPicPr>
        <xdr:cNvPr id="4" name="Image 3">
          <a:extLst>
            <a:ext uri="{FF2B5EF4-FFF2-40B4-BE49-F238E27FC236}">
              <a16:creationId xmlns:a16="http://schemas.microsoft.com/office/drawing/2014/main" id="{F24C2663-7821-4568-B45F-EEEBF046D2D1}"/>
            </a:ext>
          </a:extLst>
        </xdr:cNvPr>
        <xdr:cNvPicPr>
          <a:picLocks noChangeAspect="1"/>
        </xdr:cNvPicPr>
      </xdr:nvPicPr>
      <xdr:blipFill>
        <a:blip xmlns:r="http://schemas.openxmlformats.org/officeDocument/2006/relationships" r:embed="rId3"/>
        <a:stretch>
          <a:fillRect/>
        </a:stretch>
      </xdr:blipFill>
      <xdr:spPr>
        <a:xfrm>
          <a:off x="81267300" y="1304925"/>
          <a:ext cx="857371" cy="5811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33</xdr:col>
      <xdr:colOff>0</xdr:colOff>
      <xdr:row>89</xdr:row>
      <xdr:rowOff>0</xdr:rowOff>
    </xdr:from>
    <xdr:ext cx="65" cy="172227"/>
    <xdr:sp macro="" textlink="">
      <xdr:nvSpPr>
        <xdr:cNvPr id="2" name="ZoneTexte 1">
          <a:extLst>
            <a:ext uri="{FF2B5EF4-FFF2-40B4-BE49-F238E27FC236}">
              <a16:creationId xmlns:a16="http://schemas.microsoft.com/office/drawing/2014/main" id="{FE2BCCAC-0C96-4F54-9F89-8FFBA0737698}"/>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3" name="ZoneTexte 2">
          <a:extLst>
            <a:ext uri="{FF2B5EF4-FFF2-40B4-BE49-F238E27FC236}">
              <a16:creationId xmlns:a16="http://schemas.microsoft.com/office/drawing/2014/main" id="{A329F370-203D-4AD1-A771-27C503B6503E}"/>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4" name="ZoneTexte 3">
          <a:extLst>
            <a:ext uri="{FF2B5EF4-FFF2-40B4-BE49-F238E27FC236}">
              <a16:creationId xmlns:a16="http://schemas.microsoft.com/office/drawing/2014/main" id="{49F03275-8FA0-44D8-9380-E7E913571A3C}"/>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5" name="ZoneTexte 4">
          <a:extLst>
            <a:ext uri="{FF2B5EF4-FFF2-40B4-BE49-F238E27FC236}">
              <a16:creationId xmlns:a16="http://schemas.microsoft.com/office/drawing/2014/main" id="{58DBFBA4-E1EF-409F-A1D7-4224A080272B}"/>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6" name="ZoneTexte 5">
          <a:extLst>
            <a:ext uri="{FF2B5EF4-FFF2-40B4-BE49-F238E27FC236}">
              <a16:creationId xmlns:a16="http://schemas.microsoft.com/office/drawing/2014/main" id="{4C3F31C9-B0C8-4DD2-A7AE-829430F9E489}"/>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7" name="ZoneTexte 6">
          <a:extLst>
            <a:ext uri="{FF2B5EF4-FFF2-40B4-BE49-F238E27FC236}">
              <a16:creationId xmlns:a16="http://schemas.microsoft.com/office/drawing/2014/main" id="{EB7EA109-E909-4EF1-9710-4124E758221C}"/>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8" name="ZoneTexte 7">
          <a:extLst>
            <a:ext uri="{FF2B5EF4-FFF2-40B4-BE49-F238E27FC236}">
              <a16:creationId xmlns:a16="http://schemas.microsoft.com/office/drawing/2014/main" id="{5B5A440A-2568-4912-B16C-371265FF45CA}"/>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9" name="ZoneTexte 8">
          <a:extLst>
            <a:ext uri="{FF2B5EF4-FFF2-40B4-BE49-F238E27FC236}">
              <a16:creationId xmlns:a16="http://schemas.microsoft.com/office/drawing/2014/main" id="{5F716B5E-2F9F-4A22-B861-9BE160300F05}"/>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89</xdr:row>
      <xdr:rowOff>0</xdr:rowOff>
    </xdr:from>
    <xdr:ext cx="65" cy="172227"/>
    <xdr:sp macro="" textlink="">
      <xdr:nvSpPr>
        <xdr:cNvPr id="10" name="ZoneTexte 9">
          <a:extLst>
            <a:ext uri="{FF2B5EF4-FFF2-40B4-BE49-F238E27FC236}">
              <a16:creationId xmlns:a16="http://schemas.microsoft.com/office/drawing/2014/main" id="{6E46410D-F06C-408A-AE8F-A5948FD8D6B2}"/>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twoCellAnchor editAs="oneCell">
    <xdr:from>
      <xdr:col>33</xdr:col>
      <xdr:colOff>304803</xdr:colOff>
      <xdr:row>33</xdr:row>
      <xdr:rowOff>142876</xdr:rowOff>
    </xdr:from>
    <xdr:to>
      <xdr:col>33</xdr:col>
      <xdr:colOff>2336801</xdr:colOff>
      <xdr:row>38</xdr:row>
      <xdr:rowOff>41850</xdr:rowOff>
    </xdr:to>
    <xdr:pic>
      <xdr:nvPicPr>
        <xdr:cNvPr id="11" name="Image 10">
          <a:extLst>
            <a:ext uri="{FF2B5EF4-FFF2-40B4-BE49-F238E27FC236}">
              <a16:creationId xmlns:a16="http://schemas.microsoft.com/office/drawing/2014/main" id="{8EC0237D-316E-49F7-B49C-07164854280D}"/>
            </a:ext>
          </a:extLst>
        </xdr:cNvPr>
        <xdr:cNvPicPr>
          <a:picLocks noChangeAspect="1"/>
        </xdr:cNvPicPr>
      </xdr:nvPicPr>
      <xdr:blipFill>
        <a:blip xmlns:r="http://schemas.openxmlformats.org/officeDocument/2006/relationships" r:embed="rId1"/>
        <a:stretch>
          <a:fillRect/>
        </a:stretch>
      </xdr:blipFill>
      <xdr:spPr>
        <a:xfrm>
          <a:off x="23355303" y="8505826"/>
          <a:ext cx="2031998" cy="1232474"/>
        </a:xfrm>
        <a:prstGeom prst="rect">
          <a:avLst/>
        </a:prstGeom>
      </xdr:spPr>
    </xdr:pic>
    <xdr:clientData/>
  </xdr:twoCellAnchor>
  <xdr:twoCellAnchor editAs="oneCell">
    <xdr:from>
      <xdr:col>33</xdr:col>
      <xdr:colOff>273051</xdr:colOff>
      <xdr:row>42</xdr:row>
      <xdr:rowOff>209550</xdr:rowOff>
    </xdr:from>
    <xdr:to>
      <xdr:col>33</xdr:col>
      <xdr:colOff>2184400</xdr:colOff>
      <xdr:row>46</xdr:row>
      <xdr:rowOff>142875</xdr:rowOff>
    </xdr:to>
    <xdr:pic>
      <xdr:nvPicPr>
        <xdr:cNvPr id="12" name="Image 11">
          <a:extLst>
            <a:ext uri="{FF2B5EF4-FFF2-40B4-BE49-F238E27FC236}">
              <a16:creationId xmlns:a16="http://schemas.microsoft.com/office/drawing/2014/main" id="{ED6EE228-2C72-4532-B830-41649637964B}"/>
            </a:ext>
          </a:extLst>
        </xdr:cNvPr>
        <xdr:cNvPicPr>
          <a:picLocks noChangeAspect="1"/>
        </xdr:cNvPicPr>
      </xdr:nvPicPr>
      <xdr:blipFill>
        <a:blip xmlns:r="http://schemas.openxmlformats.org/officeDocument/2006/relationships" r:embed="rId2"/>
        <a:stretch>
          <a:fillRect/>
        </a:stretch>
      </xdr:blipFill>
      <xdr:spPr>
        <a:xfrm>
          <a:off x="23323551" y="10972800"/>
          <a:ext cx="1911349" cy="1000125"/>
        </a:xfrm>
        <a:prstGeom prst="rect">
          <a:avLst/>
        </a:prstGeom>
      </xdr:spPr>
    </xdr:pic>
    <xdr:clientData/>
  </xdr:twoCellAnchor>
  <xdr:oneCellAnchor>
    <xdr:from>
      <xdr:col>33</xdr:col>
      <xdr:colOff>0</xdr:colOff>
      <xdr:row>89</xdr:row>
      <xdr:rowOff>0</xdr:rowOff>
    </xdr:from>
    <xdr:ext cx="65" cy="172227"/>
    <xdr:sp macro="" textlink="">
      <xdr:nvSpPr>
        <xdr:cNvPr id="13" name="ZoneTexte 12">
          <a:extLst>
            <a:ext uri="{FF2B5EF4-FFF2-40B4-BE49-F238E27FC236}">
              <a16:creationId xmlns:a16="http://schemas.microsoft.com/office/drawing/2014/main" id="{871553F3-D555-47CE-9F98-B9BE3D5C193F}"/>
            </a:ext>
          </a:extLst>
        </xdr:cNvPr>
        <xdr:cNvSpPr txBox="1"/>
      </xdr:nvSpPr>
      <xdr:spPr>
        <a:xfrm>
          <a:off x="23050500" y="221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4" name="ZoneTexte 13">
          <a:extLst>
            <a:ext uri="{FF2B5EF4-FFF2-40B4-BE49-F238E27FC236}">
              <a16:creationId xmlns:a16="http://schemas.microsoft.com/office/drawing/2014/main" id="{CEA6CA1E-5FFC-4196-87E4-E554F885AE44}"/>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5" name="ZoneTexte 14">
          <a:extLst>
            <a:ext uri="{FF2B5EF4-FFF2-40B4-BE49-F238E27FC236}">
              <a16:creationId xmlns:a16="http://schemas.microsoft.com/office/drawing/2014/main" id="{32EDE9DB-DFE5-4016-A4E7-6474F2F41CBC}"/>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6" name="ZoneTexte 15">
          <a:extLst>
            <a:ext uri="{FF2B5EF4-FFF2-40B4-BE49-F238E27FC236}">
              <a16:creationId xmlns:a16="http://schemas.microsoft.com/office/drawing/2014/main" id="{2C2DAA3F-67A8-4A02-8267-5BDA1D65EAC7}"/>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7" name="ZoneTexte 16">
          <a:extLst>
            <a:ext uri="{FF2B5EF4-FFF2-40B4-BE49-F238E27FC236}">
              <a16:creationId xmlns:a16="http://schemas.microsoft.com/office/drawing/2014/main" id="{CCD38EF4-CB3D-4567-80EE-23D43887529A}"/>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8" name="ZoneTexte 17">
          <a:extLst>
            <a:ext uri="{FF2B5EF4-FFF2-40B4-BE49-F238E27FC236}">
              <a16:creationId xmlns:a16="http://schemas.microsoft.com/office/drawing/2014/main" id="{310A4C04-99E1-492B-AF91-84B9B84FBE7D}"/>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19" name="ZoneTexte 18">
          <a:extLst>
            <a:ext uri="{FF2B5EF4-FFF2-40B4-BE49-F238E27FC236}">
              <a16:creationId xmlns:a16="http://schemas.microsoft.com/office/drawing/2014/main" id="{0D858D60-76C4-45F3-A912-3B6AF10DEB4D}"/>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20" name="ZoneTexte 19">
          <a:extLst>
            <a:ext uri="{FF2B5EF4-FFF2-40B4-BE49-F238E27FC236}">
              <a16:creationId xmlns:a16="http://schemas.microsoft.com/office/drawing/2014/main" id="{8666A4E5-869A-43F7-820F-4215E7573DE3}"/>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21" name="ZoneTexte 20">
          <a:extLst>
            <a:ext uri="{FF2B5EF4-FFF2-40B4-BE49-F238E27FC236}">
              <a16:creationId xmlns:a16="http://schemas.microsoft.com/office/drawing/2014/main" id="{E8A66495-82FD-43D6-88D0-244DE45176B7}"/>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22" name="ZoneTexte 21">
          <a:extLst>
            <a:ext uri="{FF2B5EF4-FFF2-40B4-BE49-F238E27FC236}">
              <a16:creationId xmlns:a16="http://schemas.microsoft.com/office/drawing/2014/main" id="{CE534C15-E22B-4F7E-B37C-593740F5A7E7}"/>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oneCellAnchor>
    <xdr:from>
      <xdr:col>33</xdr:col>
      <xdr:colOff>0</xdr:colOff>
      <xdr:row>86</xdr:row>
      <xdr:rowOff>0</xdr:rowOff>
    </xdr:from>
    <xdr:ext cx="65" cy="172227"/>
    <xdr:sp macro="" textlink="">
      <xdr:nvSpPr>
        <xdr:cNvPr id="23" name="ZoneTexte 22">
          <a:extLst>
            <a:ext uri="{FF2B5EF4-FFF2-40B4-BE49-F238E27FC236}">
              <a16:creationId xmlns:a16="http://schemas.microsoft.com/office/drawing/2014/main" id="{6050516B-2937-4DBA-A278-0383CDB44A2A}"/>
            </a:ext>
          </a:extLst>
        </xdr:cNvPr>
        <xdr:cNvSpPr txBox="1"/>
      </xdr:nvSpPr>
      <xdr:spPr>
        <a:xfrm>
          <a:off x="23050500" y="215550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5.xml.rels><?xml version="1.0" encoding="UTF-8" standalone="yes"?>
<Relationships xmlns="http://schemas.openxmlformats.org/package/2006/relationships"><Relationship Id="rId8" Type="http://schemas.openxmlformats.org/officeDocument/2006/relationships/hyperlink" Target="https://douglasbaldwin.com/sous-vide.html?utm_source=chatgpt.com" TargetMode="External"/><Relationship Id="rId3" Type="http://schemas.openxmlformats.org/officeDocument/2006/relationships/hyperlink" Target="https://www.legifrance.gouv.fr/loda/id/LEGITEXT000021676844/?utm_source=chatgpt.com" TargetMode="External"/><Relationship Id="rId7" Type="http://schemas.openxmlformats.org/officeDocument/2006/relationships/hyperlink" Target="https://www.ctcpa.org/expertise/traitements-thermiques/?utm_source=chatgpt.com" TargetMode="External"/><Relationship Id="rId2" Type="http://schemas.openxmlformats.org/officeDocument/2006/relationships/hyperlink" Target="https://www.legifrance.gouv.fr/loda/id/JORFTEXT000028081402/" TargetMode="External"/><Relationship Id="rId1" Type="http://schemas.openxmlformats.org/officeDocument/2006/relationships/hyperlink" Target="https://www.legifrance.gouv.fr/loda/id/LEGITEXT000021676844/" TargetMode="External"/><Relationship Id="rId6" Type="http://schemas.openxmlformats.org/officeDocument/2006/relationships/hyperlink" Target="https://agriculture.gouv.fr/telecharger/57393?utm_source=chatgpt.com" TargetMode="External"/><Relationship Id="rId11" Type="http://schemas.openxmlformats.org/officeDocument/2006/relationships/hyperlink" Target="https://agriculture.gouv.fr/telecharger/129253?utm_source=chatgpt.com" TargetMode="External"/><Relationship Id="rId5" Type="http://schemas.openxmlformats.org/officeDocument/2006/relationships/hyperlink" Target="https://agriculture.gouv.fr/guides-de-bonnes-pratiques-dhygiene-gbph?utm_source=chatgpt.com" TargetMode="External"/><Relationship Id="rId10" Type="http://schemas.openxmlformats.org/officeDocument/2006/relationships/hyperlink" Target="https://douglasbaldwin.com/sous-vide.html?utm_source=chatgpt.com" TargetMode="External"/><Relationship Id="rId4" Type="http://schemas.openxmlformats.org/officeDocument/2006/relationships/hyperlink" Target="https://agriculture.gouv.fr/telecharger/129253?utm_source=chatgpt.com" TargetMode="External"/><Relationship Id="rId9" Type="http://schemas.openxmlformats.org/officeDocument/2006/relationships/hyperlink" Target="https://agriculture.gouv.fr/telecharger/129253?utm_source=chatgpt.com" TargetMode="External"/></Relationships>
</file>

<file path=xl/worksheets/_rels/sheet36.xml.rels><?xml version="1.0" encoding="UTF-8" standalone="yes"?>
<Relationships xmlns="http://schemas.openxmlformats.org/package/2006/relationships"><Relationship Id="rId2" Type="http://schemas.openxmlformats.org/officeDocument/2006/relationships/hyperlink" Target="https://www.legifrance.gouv.fr/loda/article_lc/LEGIARTI000041864953" TargetMode="External"/><Relationship Id="rId1" Type="http://schemas.openxmlformats.org/officeDocument/2006/relationships/hyperlink" Target="https://www.gov.uk/government/publications/cooking-your-food/cooking-your-food"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www.legifrance.gouv.fr/loda/article_lc/LEGIARTI000041864953" TargetMode="External"/><Relationship Id="rId1" Type="http://schemas.openxmlformats.org/officeDocument/2006/relationships/hyperlink" Target="https://www.gov.uk/government/publications/cooking-your-food/cooking-your-food" TargetMode="Externa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8" Type="http://schemas.openxmlformats.org/officeDocument/2006/relationships/hyperlink" Target="https://hcms.rational-online.com/hcms/v1.7/entity/brochure/610877/storage/MDA2MTA4NzcvMC9wZGYtcHJldmlldy0xNTBwcGktcHJpbnRzaGVldC8vLzk3ODYzODA2/download/application_manual_low_temperature_cooking_icombi_english_uk.pdf" TargetMode="External"/><Relationship Id="rId13" Type="http://schemas.openxmlformats.org/officeDocument/2006/relationships/hyperlink" Target="https://hcms.rational-online.com/hcms/v1.7/entity/brochure/610877/storage/MDA2MTA4NzcvMC9wZGYtcHJldmlldy0xNTBwcGktcHJpbnRzaGVldC8vLzk3ODYzODA2/download/application_manual_low_temperature_cooking_icombi_english_uk.pdf" TargetMode="External"/><Relationship Id="rId18" Type="http://schemas.openxmlformats.org/officeDocument/2006/relationships/hyperlink" Target="https://www.sous-vide.cooking/vacuum-cook/temperature-time-guide/fruit/" TargetMode="External"/><Relationship Id="rId3" Type="http://schemas.openxmlformats.org/officeDocument/2006/relationships/hyperlink" Target="https://www.anses.fr/fr/system/files/Anses%20-%20fiche%20cuisson%20basse%20temp%C3%A9rature.pdf" TargetMode="External"/><Relationship Id="rId7" Type="http://schemas.openxmlformats.org/officeDocument/2006/relationships/hyperlink" Target="https://appmanager.sousvidetools.com/3057" TargetMode="External"/><Relationship Id="rId12" Type="http://schemas.openxmlformats.org/officeDocument/2006/relationships/hyperlink" Target="https://agriculture.gouv.fr/telecharger/127673" TargetMode="External"/><Relationship Id="rId17" Type="http://schemas.openxmlformats.org/officeDocument/2006/relationships/hyperlink" Target="https://www.sous-vide.cooking/vacuum-cook/temperature-time-guide/vegetables/" TargetMode="External"/><Relationship Id="rId2" Type="http://schemas.openxmlformats.org/officeDocument/2006/relationships/hyperlink" Target="https://agriculture.gouv.fr/mise-en-place-dun-plan-de-maitrise-sanitaire-en-restauration-collective-un-guide-pour-les-petits" TargetMode="External"/><Relationship Id="rId16" Type="http://schemas.openxmlformats.org/officeDocument/2006/relationships/hyperlink" Target="https://www.interbev.fr/wp-content/uploads/2017/01/Etude-cuisson-basse-temperature-des-viandes-Fiches-VEAU.pdf" TargetMode="External"/><Relationship Id="rId20" Type="http://schemas.openxmlformats.org/officeDocument/2006/relationships/hyperlink" Target="https://www.foodauthority.nsw.gov.au/media/2891" TargetMode="External"/><Relationship Id="rId1" Type="http://schemas.openxmlformats.org/officeDocument/2006/relationships/hyperlink" Target="https://www.orved.it/en/orved-vacuum-bags/smooth-cooking-bags" TargetMode="External"/><Relationship Id="rId6" Type="http://schemas.openxmlformats.org/officeDocument/2006/relationships/hyperlink" Target="https://hcms.rational-online.com/hcms/v1.7/entity/brochure/610877/storage/MDA2MTA4NzcvMC9wZGYtcHJldmlldy0xNTBwcGktcHJpbnRzaGVldC8vLzk3ODYzODA2/download/application_manual_low_temperature_cooking_icombi_english_uk.pdf" TargetMode="External"/><Relationship Id="rId11" Type="http://schemas.openxmlformats.org/officeDocument/2006/relationships/hyperlink" Target="https://douglasbaldwin.com/sous-vide.html" TargetMode="External"/><Relationship Id="rId5" Type="http://schemas.openxmlformats.org/officeDocument/2006/relationships/hyperlink" Target="https://preview.henkelman.com/fr/le-processus-de-mise-sous-vide" TargetMode="External"/><Relationship Id="rId15" Type="http://schemas.openxmlformats.org/officeDocument/2006/relationships/hyperlink" Target="https://www.interbev.fr/wp-content/uploads/2017/01/Etude-cuisson-basse-temperature-des-viandes-Fiches-BOEUF.pdf" TargetMode="External"/><Relationship Id="rId10" Type="http://schemas.openxmlformats.org/officeDocument/2006/relationships/hyperlink" Target="https://www.gov.uk/government/publications/cooking-your-food/cooking-your-food" TargetMode="External"/><Relationship Id="rId19" Type="http://schemas.openxmlformats.org/officeDocument/2006/relationships/hyperlink" Target="https://www.sous-vide.cooking/classic-flan-at-85-c/" TargetMode="External"/><Relationship Id="rId4" Type="http://schemas.openxmlformats.org/officeDocument/2006/relationships/hyperlink" Target="https://www.legifrance.gouv.fr/loda/article_lc/LEGIARTI000041864953" TargetMode="External"/><Relationship Id="rId9" Type="http://schemas.openxmlformats.org/officeDocument/2006/relationships/hyperlink" Target="https://www.sous-vide.cooking/fr/cuisson-sous-vide/regeneration/" TargetMode="External"/><Relationship Id="rId14" Type="http://schemas.openxmlformats.org/officeDocument/2006/relationships/hyperlink" Target="https://www.sous-vide.cooking/vacuum-cook/temperature-time-guide/meat/" TargetMode="External"/></Relationships>
</file>

<file path=xl/worksheets/_rels/sheet44.xml.rels><?xml version="1.0" encoding="UTF-8" standalone="yes"?>
<Relationships xmlns="http://schemas.openxmlformats.org/package/2006/relationships"><Relationship Id="rId8" Type="http://schemas.openxmlformats.org/officeDocument/2006/relationships/hyperlink" Target="https://ift.onlinelibrary.wiley.com/doi/10.1111/1750-3841.16414" TargetMode="External"/><Relationship Id="rId13" Type="http://schemas.openxmlformats.org/officeDocument/2006/relationships/hyperlink" Target="https://sitesv2.anses.fr/en/minisite/staphylococci/about-coagulase-positive-staphylococci" TargetMode="External"/><Relationship Id="rId3" Type="http://schemas.openxmlformats.org/officeDocument/2006/relationships/hyperlink" Target="https://agriculture.gouv.fr/telecharger/127673" TargetMode="External"/><Relationship Id="rId7" Type="http://schemas.openxmlformats.org/officeDocument/2006/relationships/hyperlink" Target="https://abdn.elsevierpure.com/en/publications/rheology-and-texture-of-hens-egg-protein-heat-set-gels-as-affecte/" TargetMode="External"/><Relationship Id="rId12" Type="http://schemas.openxmlformats.org/officeDocument/2006/relationships/hyperlink" Target="https://www.sous-vide.cooking/vacuum-cook/temperature-time-guide/vegetables/" TargetMode="External"/><Relationship Id="rId2" Type="http://schemas.openxmlformats.org/officeDocument/2006/relationships/hyperlink" Target="https://www.legifrance.gouv.fr/loda/article_lc/LEGIARTI000041864953" TargetMode="External"/><Relationship Id="rId16" Type="http://schemas.openxmlformats.org/officeDocument/2006/relationships/printerSettings" Target="../printerSettings/printerSettings3.bin"/><Relationship Id="rId1" Type="http://schemas.openxmlformats.org/officeDocument/2006/relationships/hyperlink" Target="https://www.gov.uk/government/publications/cooking-your-food/cooking-your-food" TargetMode="External"/><Relationship Id="rId6" Type="http://schemas.openxmlformats.org/officeDocument/2006/relationships/hyperlink" Target="https://pubmed.ncbi.nlm.nih.gov/32937816/" TargetMode="External"/><Relationship Id="rId11" Type="http://schemas.openxmlformats.org/officeDocument/2006/relationships/hyperlink" Target="https://www.fsis.usda.gov/food-safety/safe-food-handling-and-preparation/food-safety-basics/color-meat-and-poultry" TargetMode="External"/><Relationship Id="rId5" Type="http://schemas.openxmlformats.org/officeDocument/2006/relationships/hyperlink" Target="https://portal.research.lu.se/en/publications/effects-of-heat-on-meat-proteins-implications-on-structure-and-qu/" TargetMode="External"/><Relationship Id="rId15" Type="http://schemas.openxmlformats.org/officeDocument/2006/relationships/hyperlink" Target="https://www.who.int/news-room/fact-sheets/detail/botulism" TargetMode="External"/><Relationship Id="rId10" Type="http://schemas.openxmlformats.org/officeDocument/2006/relationships/hyperlink" Target="https://pubmed.ncbi.nlm.nih.gov/22063936/" TargetMode="External"/><Relationship Id="rId4" Type="http://schemas.openxmlformats.org/officeDocument/2006/relationships/hyperlink" Target="https://www.gov.uk/government/publications/vacuum-packaging" TargetMode="External"/><Relationship Id="rId9" Type="http://schemas.openxmlformats.org/officeDocument/2006/relationships/hyperlink" Target="https://icmpg.hub.inrae.fr/travaux-en-francais/glossaire/lettre-m" TargetMode="External"/><Relationship Id="rId14" Type="http://schemas.openxmlformats.org/officeDocument/2006/relationships/hyperlink" Target="https://agriculture.gouv.fr/les-bacillus-cereus"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abdn.elsevierpure.com/en/publications/rheology-and-texture-of-hens-egg-protein-heat-set-gels-as-affecte/" TargetMode="External"/><Relationship Id="rId7" Type="http://schemas.openxmlformats.org/officeDocument/2006/relationships/hyperlink" Target="https://www.legifrance.gouv.fr/loda/article_lc/LEGIARTI000041864953" TargetMode="External"/><Relationship Id="rId2" Type="http://schemas.openxmlformats.org/officeDocument/2006/relationships/hyperlink" Target="https://pubmed.ncbi.nlm.nih.gov/32937816/" TargetMode="External"/><Relationship Id="rId1" Type="http://schemas.openxmlformats.org/officeDocument/2006/relationships/hyperlink" Target="https://portal.research.lu.se/en/publications/effects-of-heat-on-meat-proteins-implications-on-structure-and-qu/" TargetMode="External"/><Relationship Id="rId6" Type="http://schemas.openxmlformats.org/officeDocument/2006/relationships/hyperlink" Target="https://www.fsis.usda.gov/food-safety/safe-food-handling-and-preparation/food-safety-basics/color-meat-and-poultry" TargetMode="External"/><Relationship Id="rId5" Type="http://schemas.openxmlformats.org/officeDocument/2006/relationships/hyperlink" Target="https://pubmed.ncbi.nlm.nih.gov/22063936/" TargetMode="External"/><Relationship Id="rId4" Type="http://schemas.openxmlformats.org/officeDocument/2006/relationships/hyperlink" Target="https://ift.onlinelibrary.wiley.com/doi/10.1111/1750-3841.16414"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https://agriculture.gouv.fr/telecharger/127673" TargetMode="External"/><Relationship Id="rId3" Type="http://schemas.openxmlformats.org/officeDocument/2006/relationships/hyperlink" Target="https://sitesv2.anses.fr/en/minisite/staphylococci/about-coagulase-positive-staphylococci" TargetMode="External"/><Relationship Id="rId7" Type="http://schemas.openxmlformats.org/officeDocument/2006/relationships/hyperlink" Target="https://www.who.int/news-room/fact-sheets/detail/botulism" TargetMode="External"/><Relationship Id="rId2" Type="http://schemas.openxmlformats.org/officeDocument/2006/relationships/hyperlink" Target="https://www.legifrance.gouv.fr/loda/article_lc/LEGIARTI000041864953" TargetMode="External"/><Relationship Id="rId1" Type="http://schemas.openxmlformats.org/officeDocument/2006/relationships/hyperlink" Target="https://www.gov.uk/government/publications/cooking-your-food/cooking-your-food" TargetMode="External"/><Relationship Id="rId6" Type="http://schemas.openxmlformats.org/officeDocument/2006/relationships/hyperlink" Target="https://www.fda.gov/media/83271/download" TargetMode="External"/><Relationship Id="rId11" Type="http://schemas.openxmlformats.org/officeDocument/2006/relationships/printerSettings" Target="../printerSettings/printerSettings5.bin"/><Relationship Id="rId5" Type="http://schemas.openxmlformats.org/officeDocument/2006/relationships/hyperlink" Target="https://agriculture.gouv.fr/les-bacillus-cereus" TargetMode="External"/><Relationship Id="rId10" Type="http://schemas.openxmlformats.org/officeDocument/2006/relationships/hyperlink" Target="https://journals.asm.org/doi/10.1128/aem.00177-06" TargetMode="External"/><Relationship Id="rId4" Type="http://schemas.openxmlformats.org/officeDocument/2006/relationships/hyperlink" Target="https://vigilanses.anses.fr/sites/default/files/VigilAnsesN17_Juin2022_Histamine_0.pdf" TargetMode="External"/><Relationship Id="rId9" Type="http://schemas.openxmlformats.org/officeDocument/2006/relationships/hyperlink" Target="https://www.gov.uk/government/publications/vacuum-packagin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encycolorpedia.com/html" TargetMode="External"/><Relationship Id="rId7" Type="http://schemas.openxmlformats.org/officeDocument/2006/relationships/drawing" Target="../drawings/drawing3.xml"/><Relationship Id="rId2" Type="http://schemas.openxmlformats.org/officeDocument/2006/relationships/hyperlink" Target="https://encycolorpedia.com/websafe" TargetMode="External"/><Relationship Id="rId1" Type="http://schemas.openxmlformats.org/officeDocument/2006/relationships/hyperlink" Target="http://translate.google.fr/translate?hl=fr&amp;langpair=en|fr&amp;u=http://dmcritchie.mvps.org/excel/colors.htm" TargetMode="External"/><Relationship Id="rId6" Type="http://schemas.openxmlformats.org/officeDocument/2006/relationships/printerSettings" Target="../printerSettings/printerSettings6.bin"/><Relationship Id="rId5" Type="http://schemas.openxmlformats.org/officeDocument/2006/relationships/hyperlink" Target="https://encycolorpedia.com/paints" TargetMode="External"/><Relationship Id="rId4" Type="http://schemas.openxmlformats.org/officeDocument/2006/relationships/hyperlink" Target="https://encycolorpedia.com/named" TargetMode="Externa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10DD7-6E84-406A-A9A2-56323E1CC4EE}">
  <sheetPr>
    <tabColor rgb="FF595959"/>
  </sheetPr>
  <dimension ref="B1:D104"/>
  <sheetViews>
    <sheetView showGridLines="0" tabSelected="1" workbookViewId="0">
      <selection activeCell="E7" sqref="E7"/>
    </sheetView>
  </sheetViews>
  <sheetFormatPr baseColWidth="10" defaultColWidth="9" defaultRowHeight="15"/>
  <cols>
    <col min="1" max="1" width="9" style="473"/>
    <col min="2" max="2" width="7" style="473" customWidth="1"/>
    <col min="3" max="3" width="44" style="473" customWidth="1"/>
    <col min="4" max="4" width="88" style="473" customWidth="1"/>
    <col min="5" max="16384" width="9" style="473"/>
  </cols>
  <sheetData>
    <row r="1" spans="2:4" ht="38.1" customHeight="1">
      <c r="B1" s="1443"/>
    </row>
    <row r="2" spans="2:4" ht="38.1" customHeight="1">
      <c r="B2" s="1454"/>
      <c r="C2" s="1565" t="s">
        <v>5651</v>
      </c>
      <c r="D2" s="1565"/>
    </row>
    <row r="3" spans="2:4" ht="38.1" customHeight="1">
      <c r="B3" s="1443"/>
      <c r="C3" s="1564" t="s">
        <v>5650</v>
      </c>
      <c r="D3" s="1564"/>
    </row>
    <row r="4" spans="2:4" ht="38.1" customHeight="1">
      <c r="B4" s="1443"/>
      <c r="C4" s="1564" t="s">
        <v>5649</v>
      </c>
      <c r="D4" s="1564"/>
    </row>
    <row r="5" spans="2:4" ht="38.1" customHeight="1">
      <c r="B5" s="1443"/>
      <c r="C5" s="1564" t="s">
        <v>5648</v>
      </c>
      <c r="D5" s="1564"/>
    </row>
    <row r="6" spans="2:4" ht="38.1" customHeight="1">
      <c r="B6" s="1443"/>
      <c r="C6" s="1564" t="s">
        <v>5647</v>
      </c>
      <c r="D6" s="1564"/>
    </row>
    <row r="7" spans="2:4" ht="38.1" customHeight="1">
      <c r="B7" s="1443"/>
      <c r="C7" s="1564" t="s">
        <v>5646</v>
      </c>
      <c r="D7" s="1564"/>
    </row>
    <row r="8" spans="2:4" ht="38.1" customHeight="1">
      <c r="B8" s="1443"/>
      <c r="C8" s="1564" t="s">
        <v>5645</v>
      </c>
      <c r="D8" s="1564"/>
    </row>
    <row r="9" spans="2:4" ht="38.1" customHeight="1">
      <c r="B9" s="1443"/>
      <c r="C9" s="1564" t="s">
        <v>5644</v>
      </c>
      <c r="D9" s="1564"/>
    </row>
    <row r="10" spans="2:4" ht="38.1" customHeight="1">
      <c r="B10" s="1443"/>
      <c r="C10" s="1564" t="s">
        <v>5643</v>
      </c>
      <c r="D10" s="1564"/>
    </row>
    <row r="11" spans="2:4" ht="38.1" customHeight="1">
      <c r="B11" s="1443"/>
      <c r="C11" s="1443"/>
      <c r="D11" s="1443"/>
    </row>
    <row r="12" spans="2:4" ht="48" customHeight="1">
      <c r="B12" s="1454"/>
      <c r="C12" s="1456" t="s">
        <v>4723</v>
      </c>
      <c r="D12" s="1456" t="s">
        <v>4724</v>
      </c>
    </row>
    <row r="13" spans="2:4" ht="38.1" customHeight="1">
      <c r="B13" s="1443"/>
      <c r="C13" s="1443" t="s">
        <v>4725</v>
      </c>
      <c r="D13" s="1443" t="s">
        <v>4726</v>
      </c>
    </row>
    <row r="14" spans="2:4" ht="38.1" customHeight="1">
      <c r="B14" s="1443"/>
      <c r="C14" s="1455" t="s">
        <v>4727</v>
      </c>
      <c r="D14" s="1445" t="s">
        <v>4728</v>
      </c>
    </row>
    <row r="15" spans="2:4" ht="38.1" customHeight="1">
      <c r="B15" s="1443"/>
      <c r="C15" s="1455" t="s">
        <v>4729</v>
      </c>
      <c r="D15" s="1445" t="s">
        <v>4730</v>
      </c>
    </row>
    <row r="16" spans="2:4" ht="38.1" customHeight="1">
      <c r="B16" s="1443"/>
      <c r="C16" s="1455" t="s">
        <v>4731</v>
      </c>
      <c r="D16" s="1445" t="s">
        <v>4732</v>
      </c>
    </row>
    <row r="17" spans="2:4" ht="38.1" customHeight="1">
      <c r="B17" s="1443"/>
      <c r="C17" s="1455" t="s">
        <v>4733</v>
      </c>
      <c r="D17" s="1445" t="s">
        <v>4734</v>
      </c>
    </row>
    <row r="18" spans="2:4" ht="38.1" customHeight="1">
      <c r="B18" s="1443"/>
      <c r="C18" s="1455" t="s">
        <v>4735</v>
      </c>
      <c r="D18" s="1445" t="s">
        <v>4736</v>
      </c>
    </row>
    <row r="19" spans="2:4" ht="38.1" customHeight="1">
      <c r="B19" s="1443"/>
      <c r="C19" s="1455" t="s">
        <v>4737</v>
      </c>
      <c r="D19" s="1445" t="s">
        <v>4738</v>
      </c>
    </row>
    <row r="20" spans="2:4" ht="38.1" customHeight="1">
      <c r="B20" s="1443"/>
      <c r="C20" s="1455" t="s">
        <v>4739</v>
      </c>
      <c r="D20" s="1445" t="s">
        <v>4740</v>
      </c>
    </row>
    <row r="21" spans="2:4" ht="38.1" customHeight="1">
      <c r="B21" s="1443"/>
      <c r="C21" s="1443"/>
      <c r="D21" s="1443"/>
    </row>
    <row r="22" spans="2:4" ht="38.1" customHeight="1">
      <c r="B22" s="1454"/>
      <c r="C22" s="1453" t="s">
        <v>4741</v>
      </c>
      <c r="D22" s="1453" t="s">
        <v>4742</v>
      </c>
    </row>
    <row r="23" spans="2:4" ht="38.1" customHeight="1">
      <c r="B23" s="1443"/>
      <c r="C23" s="1443"/>
      <c r="D23" s="1443"/>
    </row>
    <row r="24" spans="2:4" ht="38.1" customHeight="1">
      <c r="B24" s="1452" t="s">
        <v>3520</v>
      </c>
      <c r="C24" s="1452" t="s">
        <v>4743</v>
      </c>
      <c r="D24" s="1452" t="s">
        <v>4744</v>
      </c>
    </row>
    <row r="25" spans="2:4" ht="38.1" customHeight="1">
      <c r="B25" s="1449" t="s">
        <v>119</v>
      </c>
      <c r="C25" s="1448" t="s">
        <v>4745</v>
      </c>
      <c r="D25" s="1448" t="s">
        <v>4746</v>
      </c>
    </row>
    <row r="26" spans="2:4" ht="38.1" customHeight="1">
      <c r="B26" s="1451">
        <v>1</v>
      </c>
      <c r="C26" s="1450" t="s">
        <v>4747</v>
      </c>
      <c r="D26" s="1450" t="s">
        <v>4748</v>
      </c>
    </row>
    <row r="27" spans="2:4" ht="38.1" customHeight="1">
      <c r="B27" s="1449">
        <v>2</v>
      </c>
      <c r="C27" s="1448" t="s">
        <v>4749</v>
      </c>
      <c r="D27" s="1448" t="s">
        <v>4750</v>
      </c>
    </row>
    <row r="28" spans="2:4" ht="38.1" customHeight="1">
      <c r="B28" s="1451">
        <v>3</v>
      </c>
      <c r="C28" s="1450" t="s">
        <v>4751</v>
      </c>
      <c r="D28" s="1450" t="s">
        <v>4752</v>
      </c>
    </row>
    <row r="29" spans="2:4" ht="38.1" customHeight="1">
      <c r="B29" s="1449">
        <v>4</v>
      </c>
      <c r="C29" s="1448" t="s">
        <v>4753</v>
      </c>
      <c r="D29" s="1448" t="s">
        <v>4754</v>
      </c>
    </row>
    <row r="30" spans="2:4" ht="38.1" customHeight="1">
      <c r="B30" s="1451">
        <v>5</v>
      </c>
      <c r="C30" s="1450" t="s">
        <v>4755</v>
      </c>
      <c r="D30" s="1450" t="s">
        <v>4756</v>
      </c>
    </row>
    <row r="31" spans="2:4" ht="38.1" customHeight="1">
      <c r="B31" s="1449">
        <v>6</v>
      </c>
      <c r="C31" s="1448" t="s">
        <v>4757</v>
      </c>
      <c r="D31" s="1448" t="s">
        <v>4758</v>
      </c>
    </row>
    <row r="32" spans="2:4" ht="38.1" customHeight="1">
      <c r="B32" s="1451">
        <v>7</v>
      </c>
      <c r="C32" s="1450" t="s">
        <v>4759</v>
      </c>
      <c r="D32" s="1450" t="s">
        <v>4760</v>
      </c>
    </row>
    <row r="33" spans="2:4" ht="38.1" customHeight="1">
      <c r="B33" s="1449">
        <v>8</v>
      </c>
      <c r="C33" s="1448" t="s">
        <v>4761</v>
      </c>
      <c r="D33" s="1448" t="s">
        <v>4762</v>
      </c>
    </row>
    <row r="34" spans="2:4" ht="38.1" customHeight="1">
      <c r="B34" s="1451">
        <v>9</v>
      </c>
      <c r="C34" s="1450" t="s">
        <v>4763</v>
      </c>
      <c r="D34" s="1450" t="s">
        <v>4764</v>
      </c>
    </row>
    <row r="35" spans="2:4" ht="38.1" customHeight="1">
      <c r="B35" s="1449">
        <v>10</v>
      </c>
      <c r="C35" s="1448" t="s">
        <v>4765</v>
      </c>
      <c r="D35" s="1448" t="s">
        <v>4766</v>
      </c>
    </row>
    <row r="36" spans="2:4" ht="38.1" customHeight="1">
      <c r="B36" s="1451">
        <v>11</v>
      </c>
      <c r="C36" s="1450" t="s">
        <v>4767</v>
      </c>
      <c r="D36" s="1450" t="s">
        <v>4768</v>
      </c>
    </row>
    <row r="37" spans="2:4" ht="38.1" customHeight="1">
      <c r="B37" s="1449">
        <v>12</v>
      </c>
      <c r="C37" s="1448" t="s">
        <v>4769</v>
      </c>
      <c r="D37" s="1448" t="s">
        <v>4770</v>
      </c>
    </row>
    <row r="38" spans="2:4" ht="38.1" customHeight="1">
      <c r="B38" s="1451">
        <v>13</v>
      </c>
      <c r="C38" s="1450" t="s">
        <v>4771</v>
      </c>
      <c r="D38" s="1450" t="s">
        <v>4772</v>
      </c>
    </row>
    <row r="39" spans="2:4" ht="38.1" customHeight="1">
      <c r="B39" s="1449">
        <v>14</v>
      </c>
      <c r="C39" s="1448" t="s">
        <v>4773</v>
      </c>
      <c r="D39" s="1448" t="s">
        <v>4774</v>
      </c>
    </row>
    <row r="40" spans="2:4" ht="38.1" customHeight="1">
      <c r="B40" s="1451">
        <v>15</v>
      </c>
      <c r="C40" s="1450" t="s">
        <v>4775</v>
      </c>
      <c r="D40" s="1450" t="s">
        <v>4776</v>
      </c>
    </row>
    <row r="41" spans="2:4" ht="38.1" customHeight="1">
      <c r="B41" s="1449">
        <v>16</v>
      </c>
      <c r="C41" s="1448" t="s">
        <v>4777</v>
      </c>
      <c r="D41" s="1448" t="s">
        <v>4778</v>
      </c>
    </row>
    <row r="42" spans="2:4" ht="38.1" customHeight="1">
      <c r="B42" s="1451">
        <v>17</v>
      </c>
      <c r="C42" s="1450" t="s">
        <v>4779</v>
      </c>
      <c r="D42" s="1450" t="s">
        <v>4780</v>
      </c>
    </row>
    <row r="43" spans="2:4" ht="38.1" customHeight="1">
      <c r="B43" s="1449">
        <v>18</v>
      </c>
      <c r="C43" s="1448" t="s">
        <v>4781</v>
      </c>
      <c r="D43" s="1448" t="s">
        <v>4782</v>
      </c>
    </row>
    <row r="44" spans="2:4" ht="38.1" customHeight="1">
      <c r="B44" s="1451">
        <v>19</v>
      </c>
      <c r="C44" s="1450" t="s">
        <v>4783</v>
      </c>
      <c r="D44" s="1450" t="s">
        <v>4784</v>
      </c>
    </row>
    <row r="45" spans="2:4" ht="38.1" customHeight="1">
      <c r="B45" s="1449">
        <v>20</v>
      </c>
      <c r="C45" s="1448" t="s">
        <v>4785</v>
      </c>
      <c r="D45" s="1448" t="s">
        <v>4786</v>
      </c>
    </row>
    <row r="46" spans="2:4" ht="38.1" customHeight="1">
      <c r="B46" s="1451">
        <v>21</v>
      </c>
      <c r="C46" s="1450" t="s">
        <v>4787</v>
      </c>
      <c r="D46" s="1450" t="s">
        <v>4788</v>
      </c>
    </row>
    <row r="47" spans="2:4" ht="38.1" customHeight="1">
      <c r="B47" s="1449">
        <v>22</v>
      </c>
      <c r="C47" s="1448" t="s">
        <v>4789</v>
      </c>
      <c r="D47" s="1448" t="s">
        <v>4790</v>
      </c>
    </row>
    <row r="48" spans="2:4" ht="38.1" customHeight="1">
      <c r="B48" s="1451">
        <v>23</v>
      </c>
      <c r="C48" s="1450" t="s">
        <v>4791</v>
      </c>
      <c r="D48" s="1450" t="s">
        <v>4792</v>
      </c>
    </row>
    <row r="49" spans="2:4" ht="38.1" customHeight="1">
      <c r="B49" s="1449">
        <v>24</v>
      </c>
      <c r="C49" s="1448" t="s">
        <v>4793</v>
      </c>
      <c r="D49" s="1448" t="s">
        <v>4794</v>
      </c>
    </row>
    <row r="50" spans="2:4" ht="38.1" customHeight="1">
      <c r="B50" s="1451">
        <v>25</v>
      </c>
      <c r="C50" s="1450" t="s">
        <v>4795</v>
      </c>
      <c r="D50" s="1450" t="s">
        <v>4796</v>
      </c>
    </row>
    <row r="51" spans="2:4" ht="38.1" customHeight="1">
      <c r="B51" s="1449">
        <v>26</v>
      </c>
      <c r="C51" s="1448" t="s">
        <v>4797</v>
      </c>
      <c r="D51" s="1448" t="s">
        <v>4798</v>
      </c>
    </row>
    <row r="52" spans="2:4" ht="38.1" customHeight="1">
      <c r="B52" s="1451">
        <v>27</v>
      </c>
      <c r="C52" s="1450" t="s">
        <v>4799</v>
      </c>
      <c r="D52" s="1450" t="s">
        <v>4800</v>
      </c>
    </row>
    <row r="53" spans="2:4" ht="38.1" customHeight="1">
      <c r="B53" s="1449">
        <v>28</v>
      </c>
      <c r="C53" s="1448" t="s">
        <v>4801</v>
      </c>
      <c r="D53" s="1448" t="s">
        <v>4802</v>
      </c>
    </row>
    <row r="54" spans="2:4" ht="38.1" customHeight="1">
      <c r="B54" s="1451">
        <v>29</v>
      </c>
      <c r="C54" s="1450" t="s">
        <v>4803</v>
      </c>
      <c r="D54" s="1450" t="s">
        <v>4804</v>
      </c>
    </row>
    <row r="55" spans="2:4" ht="38.1" customHeight="1">
      <c r="B55" s="1449">
        <v>30</v>
      </c>
      <c r="C55" s="1448" t="s">
        <v>4805</v>
      </c>
      <c r="D55" s="1448" t="s">
        <v>4806</v>
      </c>
    </row>
    <row r="56" spans="2:4" ht="38.1" customHeight="1">
      <c r="B56" s="1451">
        <v>31</v>
      </c>
      <c r="C56" s="1450" t="s">
        <v>4807</v>
      </c>
      <c r="D56" s="1450" t="s">
        <v>4808</v>
      </c>
    </row>
    <row r="57" spans="2:4" ht="38.1" customHeight="1">
      <c r="B57" s="1449">
        <v>32</v>
      </c>
      <c r="C57" s="1448" t="s">
        <v>4809</v>
      </c>
      <c r="D57" s="1448" t="s">
        <v>4810</v>
      </c>
    </row>
    <row r="58" spans="2:4" ht="38.1" customHeight="1">
      <c r="B58" s="1451">
        <v>33</v>
      </c>
      <c r="C58" s="1450" t="s">
        <v>4811</v>
      </c>
      <c r="D58" s="1450" t="s">
        <v>4812</v>
      </c>
    </row>
    <row r="59" spans="2:4" ht="38.1" customHeight="1">
      <c r="B59" s="1449">
        <v>34</v>
      </c>
      <c r="C59" s="1448" t="s">
        <v>4813</v>
      </c>
      <c r="D59" s="1448" t="s">
        <v>4814</v>
      </c>
    </row>
    <row r="60" spans="2:4" ht="38.1" customHeight="1">
      <c r="B60" s="1451">
        <v>35</v>
      </c>
      <c r="C60" s="1450" t="s">
        <v>4815</v>
      </c>
      <c r="D60" s="1450" t="s">
        <v>4816</v>
      </c>
    </row>
    <row r="61" spans="2:4" ht="38.1" customHeight="1">
      <c r="B61" s="1449">
        <v>36</v>
      </c>
      <c r="C61" s="1448" t="s">
        <v>4817</v>
      </c>
      <c r="D61" s="1448" t="s">
        <v>4818</v>
      </c>
    </row>
    <row r="62" spans="2:4" ht="38.1" customHeight="1">
      <c r="B62" s="1451">
        <v>37</v>
      </c>
      <c r="C62" s="1450" t="s">
        <v>4819</v>
      </c>
      <c r="D62" s="1450" t="s">
        <v>4820</v>
      </c>
    </row>
    <row r="63" spans="2:4" ht="38.1" customHeight="1">
      <c r="B63" s="1449">
        <v>38</v>
      </c>
      <c r="C63" s="1448" t="s">
        <v>4821</v>
      </c>
      <c r="D63" s="1448" t="s">
        <v>4822</v>
      </c>
    </row>
    <row r="64" spans="2:4" ht="38.1" customHeight="1">
      <c r="B64" s="1451">
        <v>39</v>
      </c>
      <c r="C64" s="1450" t="s">
        <v>4823</v>
      </c>
      <c r="D64" s="1450" t="s">
        <v>4824</v>
      </c>
    </row>
    <row r="65" spans="2:4" ht="38.1" customHeight="1">
      <c r="B65" s="1449">
        <v>40</v>
      </c>
      <c r="C65" s="1448" t="s">
        <v>4825</v>
      </c>
      <c r="D65" s="1448" t="s">
        <v>4826</v>
      </c>
    </row>
    <row r="66" spans="2:4" ht="38.1" customHeight="1">
      <c r="B66" s="1451">
        <v>41</v>
      </c>
      <c r="C66" s="1450" t="s">
        <v>4827</v>
      </c>
      <c r="D66" s="1450" t="s">
        <v>4828</v>
      </c>
    </row>
    <row r="67" spans="2:4" ht="38.1" customHeight="1">
      <c r="B67" s="1449">
        <v>42</v>
      </c>
      <c r="C67" s="1448" t="s">
        <v>4829</v>
      </c>
      <c r="D67" s="1448" t="s">
        <v>4830</v>
      </c>
    </row>
    <row r="68" spans="2:4" ht="38.1" customHeight="1">
      <c r="B68" s="2291" t="s">
        <v>5949</v>
      </c>
      <c r="C68" s="1450" t="s">
        <v>5951</v>
      </c>
      <c r="D68" s="1450" t="s">
        <v>5950</v>
      </c>
    </row>
    <row r="69" spans="2:4" ht="38.1" customHeight="1">
      <c r="B69" s="1449">
        <v>46</v>
      </c>
      <c r="C69" s="1448" t="s">
        <v>5952</v>
      </c>
      <c r="D69" s="1448" t="s">
        <v>4831</v>
      </c>
    </row>
    <row r="70" spans="2:4" ht="38.1" customHeight="1">
      <c r="B70" s="1451">
        <v>47</v>
      </c>
      <c r="C70" s="1450" t="s">
        <v>5953</v>
      </c>
      <c r="D70" s="1450" t="s">
        <v>4832</v>
      </c>
    </row>
    <row r="71" spans="2:4" ht="38.1" customHeight="1">
      <c r="B71" s="1443"/>
      <c r="C71" s="1443"/>
      <c r="D71" s="1443"/>
    </row>
    <row r="72" spans="2:4" ht="38.1" customHeight="1">
      <c r="B72" s="1443"/>
      <c r="C72" s="1447" t="s">
        <v>4833</v>
      </c>
      <c r="D72" s="1447" t="s">
        <v>4834</v>
      </c>
    </row>
    <row r="73" spans="2:4" ht="38.1" customHeight="1">
      <c r="B73" s="1443"/>
      <c r="C73" s="1445" t="s">
        <v>4835</v>
      </c>
      <c r="D73" s="1445" t="s">
        <v>4836</v>
      </c>
    </row>
    <row r="74" spans="2:4" ht="38.1" customHeight="1">
      <c r="B74" s="1443"/>
      <c r="C74" s="1445" t="s">
        <v>4837</v>
      </c>
      <c r="D74" s="1445" t="s">
        <v>4838</v>
      </c>
    </row>
    <row r="75" spans="2:4" ht="38.1" customHeight="1">
      <c r="B75" s="1443"/>
      <c r="C75" s="1445" t="s">
        <v>4839</v>
      </c>
      <c r="D75" s="1445" t="s">
        <v>4840</v>
      </c>
    </row>
    <row r="76" spans="2:4" ht="38.1" customHeight="1">
      <c r="B76" s="1443"/>
      <c r="C76" s="1445" t="s">
        <v>4841</v>
      </c>
      <c r="D76" s="1445" t="s">
        <v>4842</v>
      </c>
    </row>
    <row r="77" spans="2:4" ht="38.1" customHeight="1">
      <c r="B77" s="1443"/>
      <c r="C77" s="1445" t="s">
        <v>4843</v>
      </c>
      <c r="D77" s="1445" t="s">
        <v>4844</v>
      </c>
    </row>
    <row r="78" spans="2:4" ht="38.1" customHeight="1">
      <c r="B78" s="1443"/>
      <c r="C78" s="1445" t="s">
        <v>4845</v>
      </c>
      <c r="D78" s="1445" t="s">
        <v>4846</v>
      </c>
    </row>
    <row r="79" spans="2:4" ht="38.1" customHeight="1">
      <c r="B79" s="1443"/>
      <c r="C79" s="1445" t="s">
        <v>4847</v>
      </c>
      <c r="D79" s="1445" t="s">
        <v>4848</v>
      </c>
    </row>
    <row r="80" spans="2:4" ht="38.1" customHeight="1">
      <c r="B80" s="1443"/>
      <c r="C80" s="1445" t="s">
        <v>4849</v>
      </c>
      <c r="D80" s="1445" t="s">
        <v>4850</v>
      </c>
    </row>
    <row r="81" spans="2:4" ht="38.1" customHeight="1">
      <c r="B81" s="1443"/>
      <c r="C81" s="1445" t="s">
        <v>4851</v>
      </c>
      <c r="D81" s="1445" t="s">
        <v>4852</v>
      </c>
    </row>
    <row r="82" spans="2:4" ht="38.1" customHeight="1">
      <c r="B82" s="1443"/>
      <c r="C82" s="1445" t="s">
        <v>4853</v>
      </c>
      <c r="D82" s="1445" t="s">
        <v>4854</v>
      </c>
    </row>
    <row r="83" spans="2:4" ht="38.1" customHeight="1">
      <c r="B83" s="1443"/>
      <c r="C83" s="1443"/>
      <c r="D83" s="1443"/>
    </row>
    <row r="84" spans="2:4" ht="38.1" customHeight="1">
      <c r="B84" s="1443"/>
      <c r="C84" s="1446" t="s">
        <v>4855</v>
      </c>
      <c r="D84" s="1446" t="s">
        <v>4856</v>
      </c>
    </row>
    <row r="85" spans="2:4" ht="38.1" customHeight="1">
      <c r="B85" s="1443"/>
      <c r="C85" s="1445" t="s">
        <v>4857</v>
      </c>
      <c r="D85" s="1445" t="s">
        <v>4858</v>
      </c>
    </row>
    <row r="86" spans="2:4" ht="38.1" customHeight="1">
      <c r="B86" s="1443"/>
      <c r="C86" s="1445" t="s">
        <v>4859</v>
      </c>
      <c r="D86" s="1445" t="s">
        <v>4860</v>
      </c>
    </row>
    <row r="87" spans="2:4" ht="38.1" customHeight="1">
      <c r="B87" s="1443"/>
      <c r="C87" s="1445" t="s">
        <v>4861</v>
      </c>
      <c r="D87" s="1445" t="s">
        <v>4862</v>
      </c>
    </row>
    <row r="88" spans="2:4" ht="38.1" customHeight="1">
      <c r="B88" s="1443"/>
      <c r="C88" s="1445" t="s">
        <v>4863</v>
      </c>
      <c r="D88" s="1445" t="s">
        <v>4864</v>
      </c>
    </row>
    <row r="89" spans="2:4" ht="38.1" customHeight="1">
      <c r="B89" s="1443"/>
      <c r="C89" s="1445" t="s">
        <v>4865</v>
      </c>
      <c r="D89" s="1445" t="s">
        <v>4866</v>
      </c>
    </row>
    <row r="90" spans="2:4" ht="38.1" customHeight="1">
      <c r="B90" s="1443"/>
      <c r="C90" s="1443"/>
      <c r="D90" s="1443"/>
    </row>
    <row r="91" spans="2:4" ht="38.1" customHeight="1">
      <c r="B91" s="1443"/>
      <c r="C91" s="1444" t="s">
        <v>4867</v>
      </c>
      <c r="D91" s="1444" t="s">
        <v>4868</v>
      </c>
    </row>
    <row r="92" spans="2:4" ht="54" customHeight="1">
      <c r="B92" s="1443"/>
      <c r="C92" s="1443" t="s">
        <v>4869</v>
      </c>
      <c r="D92" s="1443" t="s">
        <v>4870</v>
      </c>
    </row>
    <row r="93" spans="2:4" ht="54" customHeight="1">
      <c r="B93" s="1443"/>
      <c r="C93" s="1443" t="s">
        <v>4871</v>
      </c>
      <c r="D93" s="1443" t="s">
        <v>1276</v>
      </c>
    </row>
    <row r="94" spans="2:4" ht="54" customHeight="1">
      <c r="B94" s="1443"/>
      <c r="C94" s="1443" t="s">
        <v>4872</v>
      </c>
      <c r="D94" s="1443" t="s">
        <v>3725</v>
      </c>
    </row>
    <row r="95" spans="2:4" ht="38.1" customHeight="1">
      <c r="B95" s="1443"/>
      <c r="C95" s="1443"/>
      <c r="D95" s="1443"/>
    </row>
    <row r="96" spans="2:4" ht="38.1" customHeight="1">
      <c r="C96" s="1442" t="s">
        <v>4873</v>
      </c>
      <c r="D96" s="1441" t="s">
        <v>4874</v>
      </c>
    </row>
    <row r="97" spans="3:4" ht="38.1" customHeight="1">
      <c r="C97" s="1440" t="s">
        <v>4875</v>
      </c>
      <c r="D97" s="1439" t="s">
        <v>4876</v>
      </c>
    </row>
    <row r="98" spans="3:4" ht="38.1" customHeight="1">
      <c r="C98" s="1440" t="s">
        <v>4877</v>
      </c>
      <c r="D98" s="1439" t="s">
        <v>4878</v>
      </c>
    </row>
    <row r="99" spans="3:4" ht="38.1" customHeight="1">
      <c r="C99" s="1440" t="s">
        <v>4879</v>
      </c>
      <c r="D99" s="1439" t="s">
        <v>4880</v>
      </c>
    </row>
    <row r="100" spans="3:4" ht="38.1" customHeight="1">
      <c r="C100" s="1440" t="s">
        <v>4881</v>
      </c>
      <c r="D100" s="1439" t="s">
        <v>4882</v>
      </c>
    </row>
    <row r="101" spans="3:4" ht="38.1" customHeight="1">
      <c r="C101" s="1440" t="s">
        <v>4883</v>
      </c>
      <c r="D101" s="1439" t="s">
        <v>4884</v>
      </c>
    </row>
    <row r="102" spans="3:4" ht="38.1" customHeight="1">
      <c r="C102" s="1440" t="s">
        <v>4885</v>
      </c>
      <c r="D102" s="1439" t="s">
        <v>4886</v>
      </c>
    </row>
    <row r="103" spans="3:4" ht="38.1" customHeight="1">
      <c r="C103" s="1440" t="s">
        <v>4887</v>
      </c>
      <c r="D103" s="1439" t="s">
        <v>4888</v>
      </c>
    </row>
    <row r="104" spans="3:4" ht="38.1" customHeight="1">
      <c r="C104" s="1440" t="s">
        <v>4889</v>
      </c>
      <c r="D104" s="1439" t="s">
        <v>4890</v>
      </c>
    </row>
  </sheetData>
  <mergeCells count="9">
    <mergeCell ref="C8:D8"/>
    <mergeCell ref="C9:D9"/>
    <mergeCell ref="C10:D10"/>
    <mergeCell ref="C2:D2"/>
    <mergeCell ref="C3:D3"/>
    <mergeCell ref="C4:D4"/>
    <mergeCell ref="C5:D5"/>
    <mergeCell ref="C6:D6"/>
    <mergeCell ref="C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ABBF5-EA47-485B-A8ED-D016D963B78C}">
  <dimension ref="B1:K88"/>
  <sheetViews>
    <sheetView workbookViewId="0">
      <selection activeCell="A17" sqref="A17"/>
    </sheetView>
  </sheetViews>
  <sheetFormatPr baseColWidth="10" defaultColWidth="9" defaultRowHeight="15"/>
  <cols>
    <col min="1" max="1" width="4.75" customWidth="1"/>
    <col min="2" max="2" width="23" customWidth="1"/>
    <col min="3" max="3" width="17" customWidth="1"/>
    <col min="4" max="4" width="16" customWidth="1"/>
    <col min="5" max="5" width="18" customWidth="1"/>
    <col min="6" max="6" width="16" customWidth="1"/>
    <col min="7" max="7" width="18" customWidth="1"/>
    <col min="8" max="8" width="16" customWidth="1"/>
    <col min="9" max="9" width="24" customWidth="1"/>
  </cols>
  <sheetData>
    <row r="1" spans="2:11" ht="30" customHeight="1">
      <c r="B1" s="1567" t="s">
        <v>4891</v>
      </c>
      <c r="C1" s="1567"/>
      <c r="D1" s="1567"/>
      <c r="E1" s="1567"/>
      <c r="F1" s="1567"/>
      <c r="G1" s="1567"/>
      <c r="H1" s="1567"/>
      <c r="I1" s="1567"/>
    </row>
    <row r="2" spans="2:11" ht="30" customHeight="1">
      <c r="B2" s="1570" t="s">
        <v>4892</v>
      </c>
      <c r="C2" s="1570"/>
      <c r="D2" s="1570"/>
      <c r="E2" s="1570"/>
      <c r="F2" s="1570"/>
      <c r="G2" s="1570"/>
      <c r="H2" s="1570"/>
      <c r="I2" s="1570"/>
      <c r="K2" s="1291"/>
    </row>
    <row r="3" spans="2:11" ht="30" customHeight="1">
      <c r="B3" s="1571" t="s">
        <v>0</v>
      </c>
      <c r="C3" s="1571"/>
      <c r="D3" s="1571"/>
      <c r="E3" s="1571"/>
      <c r="F3" s="1571"/>
      <c r="G3" s="1571"/>
      <c r="H3" s="1571"/>
      <c r="I3" s="1571"/>
    </row>
    <row r="4" spans="2:11" ht="30" customHeight="1">
      <c r="B4" s="9">
        <v>1</v>
      </c>
      <c r="C4" s="1568" t="s">
        <v>4893</v>
      </c>
      <c r="D4" s="1568"/>
      <c r="E4" s="1568"/>
      <c r="F4" s="1568"/>
      <c r="G4" s="1568"/>
      <c r="H4" s="1568"/>
      <c r="I4" s="1568"/>
    </row>
    <row r="5" spans="2:11" ht="30" customHeight="1">
      <c r="B5" s="9">
        <v>2</v>
      </c>
      <c r="C5" s="1568" t="s">
        <v>1</v>
      </c>
      <c r="D5" s="1568"/>
      <c r="E5" s="1568"/>
      <c r="F5" s="1568"/>
      <c r="G5" s="1568"/>
      <c r="H5" s="1568"/>
      <c r="I5" s="1568"/>
    </row>
    <row r="6" spans="2:11" ht="30" customHeight="1">
      <c r="B6" s="9">
        <v>3</v>
      </c>
      <c r="C6" s="1568" t="s">
        <v>2</v>
      </c>
      <c r="D6" s="1568"/>
      <c r="E6" s="1568"/>
      <c r="F6" s="1568"/>
      <c r="G6" s="1568"/>
      <c r="H6" s="1568"/>
      <c r="I6" s="1568"/>
    </row>
    <row r="7" spans="2:11" ht="30" customHeight="1">
      <c r="B7" s="9">
        <v>4</v>
      </c>
      <c r="C7" s="1568" t="s">
        <v>4894</v>
      </c>
      <c r="D7" s="1568"/>
      <c r="E7" s="1568"/>
      <c r="F7" s="1568"/>
      <c r="G7" s="1568"/>
      <c r="H7" s="1568"/>
      <c r="I7" s="1568"/>
    </row>
    <row r="8" spans="2:11" ht="30" customHeight="1">
      <c r="B8" s="9">
        <v>5</v>
      </c>
      <c r="C8" s="1568" t="s">
        <v>4895</v>
      </c>
      <c r="D8" s="1568"/>
      <c r="E8" s="1568"/>
      <c r="F8" s="1568"/>
      <c r="G8" s="1568"/>
      <c r="H8" s="1568"/>
      <c r="I8" s="1568"/>
    </row>
    <row r="9" spans="2:11" ht="30" customHeight="1">
      <c r="B9" s="9">
        <v>6</v>
      </c>
      <c r="C9" s="1568" t="s">
        <v>3</v>
      </c>
      <c r="D9" s="1568"/>
      <c r="E9" s="1568"/>
      <c r="F9" s="1568"/>
      <c r="G9" s="1568"/>
      <c r="H9" s="1568"/>
      <c r="I9" s="1568"/>
    </row>
    <row r="10" spans="2:11" ht="30" customHeight="1">
      <c r="B10" s="8"/>
      <c r="C10" s="8"/>
      <c r="D10" s="8"/>
      <c r="E10" s="8"/>
      <c r="F10" s="8"/>
      <c r="G10" s="8"/>
      <c r="H10" s="8"/>
      <c r="I10" s="8"/>
    </row>
    <row r="11" spans="2:11" ht="30" customHeight="1">
      <c r="B11" s="1566" t="s">
        <v>477</v>
      </c>
      <c r="C11" s="1566"/>
      <c r="D11" s="1566"/>
      <c r="E11" s="1566"/>
      <c r="F11" s="1566"/>
      <c r="G11" s="1566"/>
      <c r="H11" s="1566"/>
      <c r="I11" s="1566"/>
    </row>
    <row r="12" spans="2:11" ht="30" customHeight="1">
      <c r="B12" s="1573" t="s">
        <v>4</v>
      </c>
      <c r="C12" s="1573"/>
      <c r="D12" s="1573"/>
      <c r="E12" s="1573"/>
      <c r="F12" s="1573"/>
      <c r="G12" s="1573"/>
      <c r="H12" s="1573"/>
      <c r="I12" s="1573"/>
    </row>
    <row r="13" spans="2:11" ht="30" customHeight="1">
      <c r="B13" s="1568" t="s">
        <v>4896</v>
      </c>
      <c r="C13" s="1568"/>
      <c r="D13" s="1568"/>
      <c r="E13" s="1568"/>
      <c r="F13" s="1568"/>
      <c r="G13" s="1568"/>
      <c r="H13" s="1568"/>
      <c r="I13" s="1568"/>
    </row>
    <row r="14" spans="2:11" ht="30" customHeight="1">
      <c r="B14" s="1573" t="s">
        <v>5</v>
      </c>
      <c r="C14" s="1573"/>
      <c r="D14" s="1573"/>
      <c r="E14" s="1573"/>
      <c r="F14" s="1573"/>
      <c r="G14" s="1573"/>
      <c r="H14" s="1573"/>
      <c r="I14" s="1573"/>
    </row>
    <row r="15" spans="2:11" ht="30" customHeight="1">
      <c r="B15" s="1568" t="s">
        <v>4897</v>
      </c>
      <c r="C15" s="1568"/>
      <c r="D15" s="1568"/>
      <c r="E15" s="1568"/>
      <c r="F15" s="1568"/>
      <c r="G15" s="1568"/>
      <c r="H15" s="1568"/>
      <c r="I15" s="1568"/>
    </row>
    <row r="16" spans="2:11" ht="30" customHeight="1">
      <c r="B16" s="8"/>
      <c r="C16" s="8"/>
      <c r="D16" s="8"/>
      <c r="E16" s="8"/>
      <c r="F16" s="8"/>
      <c r="G16" s="8"/>
      <c r="H16" s="8"/>
      <c r="I16" s="8"/>
    </row>
    <row r="17" spans="2:9" ht="30" customHeight="1">
      <c r="B17" s="1566" t="s">
        <v>6</v>
      </c>
      <c r="C17" s="1566"/>
      <c r="D17" s="1566"/>
      <c r="E17" s="1566"/>
      <c r="F17" s="1566"/>
      <c r="G17" s="1566"/>
      <c r="H17" s="1566"/>
      <c r="I17" s="1566"/>
    </row>
    <row r="18" spans="2:9" ht="30" customHeight="1">
      <c r="B18" s="1457" t="s">
        <v>7</v>
      </c>
      <c r="C18" s="1572" t="s">
        <v>8</v>
      </c>
      <c r="D18" s="1572"/>
      <c r="E18" s="1572"/>
      <c r="F18" s="1572"/>
      <c r="G18" s="1572"/>
      <c r="H18" s="1572"/>
      <c r="I18" s="1572"/>
    </row>
    <row r="19" spans="2:9" ht="30" customHeight="1">
      <c r="B19" s="34" t="s">
        <v>9</v>
      </c>
      <c r="C19" s="1572" t="s">
        <v>10</v>
      </c>
      <c r="D19" s="1572"/>
      <c r="E19" s="1572"/>
      <c r="F19" s="1572"/>
      <c r="G19" s="1572"/>
      <c r="H19" s="1572"/>
      <c r="I19" s="1572"/>
    </row>
    <row r="20" spans="2:9" ht="30" customHeight="1">
      <c r="B20" s="1432" t="s">
        <v>11</v>
      </c>
      <c r="C20" s="1572" t="s">
        <v>12</v>
      </c>
      <c r="D20" s="1572"/>
      <c r="E20" s="1572"/>
      <c r="F20" s="1572"/>
      <c r="G20" s="1572"/>
      <c r="H20" s="1572"/>
      <c r="I20" s="1572"/>
    </row>
    <row r="21" spans="2:9" ht="30" customHeight="1">
      <c r="B21" s="8"/>
      <c r="C21" s="8"/>
      <c r="D21" s="8"/>
      <c r="E21" s="8"/>
      <c r="F21" s="8"/>
      <c r="G21" s="8"/>
      <c r="H21" s="8"/>
      <c r="I21" s="8"/>
    </row>
    <row r="22" spans="2:9" ht="30" customHeight="1">
      <c r="B22" s="1570" t="s">
        <v>4898</v>
      </c>
      <c r="C22" s="1570"/>
      <c r="D22" s="1570"/>
      <c r="E22" s="1570"/>
      <c r="F22" s="1570"/>
      <c r="G22" s="1570"/>
      <c r="H22" s="1570"/>
      <c r="I22" s="1570"/>
    </row>
    <row r="23" spans="2:9" ht="30" customHeight="1">
      <c r="B23" s="1566" t="s">
        <v>219</v>
      </c>
      <c r="C23" s="1566"/>
      <c r="D23" s="1566"/>
      <c r="E23" s="1566"/>
      <c r="F23" s="1566"/>
      <c r="G23" s="1566"/>
      <c r="H23" s="1566"/>
      <c r="I23" s="1566"/>
    </row>
    <row r="24" spans="2:9" ht="30" customHeight="1">
      <c r="B24" s="1568" t="s">
        <v>220</v>
      </c>
      <c r="C24" s="1569"/>
      <c r="D24" s="1569"/>
      <c r="E24" s="1569"/>
      <c r="F24" s="1569"/>
      <c r="G24" s="1569"/>
      <c r="H24" s="1569"/>
      <c r="I24" s="1569"/>
    </row>
    <row r="25" spans="2:9" ht="30" customHeight="1">
      <c r="B25" s="1568" t="s">
        <v>4899</v>
      </c>
      <c r="C25" s="1569"/>
      <c r="D25" s="1569"/>
      <c r="E25" s="1569"/>
      <c r="F25" s="1569"/>
      <c r="G25" s="1569"/>
      <c r="H25" s="1569"/>
      <c r="I25" s="1569"/>
    </row>
    <row r="26" spans="2:9" ht="30" customHeight="1">
      <c r="B26" s="1568" t="s">
        <v>221</v>
      </c>
      <c r="C26" s="1569"/>
      <c r="D26" s="1569"/>
      <c r="E26" s="1569"/>
      <c r="F26" s="1569"/>
      <c r="G26" s="1569"/>
      <c r="H26" s="1569"/>
      <c r="I26" s="1569"/>
    </row>
    <row r="27" spans="2:9" ht="30" customHeight="1">
      <c r="B27" s="1568" t="s">
        <v>222</v>
      </c>
      <c r="C27" s="1569"/>
      <c r="D27" s="1569"/>
      <c r="E27" s="1569"/>
      <c r="F27" s="1569"/>
      <c r="G27" s="1569"/>
      <c r="H27" s="1569"/>
      <c r="I27" s="1569"/>
    </row>
    <row r="28" spans="2:9" ht="30" customHeight="1">
      <c r="B28" s="1568" t="s">
        <v>223</v>
      </c>
      <c r="C28" s="1569"/>
      <c r="D28" s="1569"/>
      <c r="E28" s="1569"/>
      <c r="F28" s="1569"/>
      <c r="G28" s="1569"/>
      <c r="H28" s="1569"/>
      <c r="I28" s="1569"/>
    </row>
    <row r="29" spans="2:9" ht="30" customHeight="1">
      <c r="B29" s="8"/>
      <c r="C29" s="8"/>
      <c r="D29" s="8"/>
      <c r="E29" s="8"/>
      <c r="F29" s="8"/>
      <c r="G29" s="8"/>
      <c r="H29" s="8"/>
      <c r="I29" s="8"/>
    </row>
    <row r="30" spans="2:9" ht="15.75">
      <c r="B30" s="8"/>
      <c r="C30" s="8"/>
      <c r="D30" s="8"/>
      <c r="E30" s="8"/>
      <c r="F30" s="8"/>
      <c r="G30" s="8"/>
      <c r="H30" s="8"/>
      <c r="I30" s="8"/>
    </row>
    <row r="31" spans="2:9" ht="15.75">
      <c r="B31" s="8"/>
      <c r="C31" s="8"/>
      <c r="D31" s="8"/>
      <c r="E31" s="8"/>
      <c r="F31" s="8"/>
      <c r="G31" s="8"/>
      <c r="H31" s="8"/>
      <c r="I31" s="8"/>
    </row>
    <row r="32" spans="2:9" ht="15.75">
      <c r="B32" s="8"/>
      <c r="C32" s="8"/>
      <c r="D32" s="8"/>
      <c r="E32" s="8"/>
      <c r="F32" s="8"/>
      <c r="G32" s="8"/>
      <c r="H32" s="8"/>
      <c r="I32" s="8"/>
    </row>
    <row r="33" spans="2:9" ht="15.75">
      <c r="B33" s="8"/>
      <c r="C33" s="8"/>
      <c r="D33" s="8"/>
      <c r="E33" s="8"/>
      <c r="F33" s="8"/>
      <c r="G33" s="8"/>
      <c r="H33" s="8"/>
      <c r="I33" s="8"/>
    </row>
    <row r="34" spans="2:9" ht="15.75">
      <c r="B34" s="8"/>
      <c r="C34" s="8"/>
      <c r="D34" s="8"/>
      <c r="E34" s="8"/>
      <c r="F34" s="8"/>
      <c r="G34" s="8"/>
      <c r="H34" s="8"/>
      <c r="I34" s="8"/>
    </row>
    <row r="35" spans="2:9" ht="15.75">
      <c r="B35" s="8"/>
      <c r="C35" s="8"/>
      <c r="D35" s="8"/>
      <c r="E35" s="8"/>
      <c r="F35" s="8"/>
      <c r="G35" s="8"/>
      <c r="H35" s="8"/>
      <c r="I35" s="8"/>
    </row>
    <row r="36" spans="2:9" ht="15.75">
      <c r="B36" s="8"/>
      <c r="C36" s="8"/>
      <c r="D36" s="8"/>
      <c r="E36" s="8"/>
      <c r="F36" s="8"/>
      <c r="G36" s="8"/>
      <c r="H36" s="8"/>
      <c r="I36" s="8"/>
    </row>
    <row r="37" spans="2:9" ht="15.75">
      <c r="B37" s="8"/>
      <c r="C37" s="8"/>
      <c r="D37" s="8"/>
      <c r="E37" s="8"/>
      <c r="F37" s="8"/>
      <c r="G37" s="8"/>
      <c r="H37" s="8"/>
      <c r="I37" s="8"/>
    </row>
    <row r="38" spans="2:9" ht="15.75">
      <c r="B38" s="8"/>
      <c r="C38" s="8"/>
      <c r="D38" s="8"/>
      <c r="E38" s="8"/>
      <c r="F38" s="8"/>
      <c r="G38" s="8"/>
      <c r="H38" s="8"/>
      <c r="I38" s="8"/>
    </row>
    <row r="39" spans="2:9" ht="15.75">
      <c r="B39" s="8"/>
      <c r="C39" s="8"/>
      <c r="D39" s="8"/>
      <c r="E39" s="8"/>
      <c r="F39" s="8"/>
      <c r="G39" s="8"/>
      <c r="H39" s="8"/>
      <c r="I39" s="8"/>
    </row>
    <row r="40" spans="2:9" ht="15.75">
      <c r="B40" s="8"/>
      <c r="C40" s="8"/>
      <c r="D40" s="8"/>
      <c r="E40" s="8"/>
      <c r="F40" s="8"/>
      <c r="G40" s="8"/>
      <c r="H40" s="8"/>
      <c r="I40" s="8"/>
    </row>
    <row r="41" spans="2:9" ht="15.75">
      <c r="B41" s="8"/>
      <c r="C41" s="8"/>
      <c r="D41" s="8"/>
      <c r="E41" s="8"/>
      <c r="F41" s="8"/>
      <c r="G41" s="8"/>
      <c r="H41" s="8"/>
      <c r="I41" s="8"/>
    </row>
    <row r="42" spans="2:9" ht="15.75">
      <c r="B42" s="8"/>
      <c r="C42" s="8"/>
      <c r="D42" s="8"/>
      <c r="E42" s="8"/>
      <c r="F42" s="8"/>
      <c r="G42" s="8"/>
      <c r="H42" s="8"/>
      <c r="I42" s="8"/>
    </row>
    <row r="43" spans="2:9" ht="15.75">
      <c r="B43" s="8"/>
      <c r="C43" s="8"/>
      <c r="D43" s="8"/>
      <c r="E43" s="8"/>
      <c r="F43" s="8"/>
      <c r="G43" s="8"/>
      <c r="H43" s="8"/>
      <c r="I43" s="8"/>
    </row>
    <row r="44" spans="2:9" ht="15.75">
      <c r="B44" s="8"/>
      <c r="C44" s="8"/>
      <c r="D44" s="8"/>
      <c r="E44" s="8"/>
      <c r="F44" s="8"/>
      <c r="G44" s="8"/>
      <c r="H44" s="8"/>
      <c r="I44" s="8"/>
    </row>
    <row r="45" spans="2:9" ht="15.75">
      <c r="B45" s="8"/>
      <c r="C45" s="8"/>
      <c r="D45" s="8"/>
      <c r="E45" s="8"/>
      <c r="F45" s="8"/>
      <c r="G45" s="8"/>
      <c r="H45" s="8"/>
      <c r="I45" s="8"/>
    </row>
    <row r="46" spans="2:9" ht="15.75">
      <c r="B46" s="8"/>
      <c r="C46" s="8"/>
      <c r="D46" s="8"/>
      <c r="E46" s="8"/>
      <c r="F46" s="8"/>
      <c r="G46" s="8"/>
      <c r="H46" s="8"/>
      <c r="I46" s="8"/>
    </row>
    <row r="47" spans="2:9" ht="15.75">
      <c r="B47" s="8"/>
      <c r="C47" s="8"/>
      <c r="D47" s="8"/>
      <c r="E47" s="8"/>
      <c r="F47" s="8"/>
      <c r="G47" s="8"/>
      <c r="H47" s="8"/>
      <c r="I47" s="8"/>
    </row>
    <row r="48" spans="2:9" ht="15.75">
      <c r="B48" s="8"/>
      <c r="C48" s="8"/>
      <c r="D48" s="8"/>
      <c r="E48" s="8"/>
      <c r="F48" s="8"/>
      <c r="G48" s="8"/>
      <c r="H48" s="8"/>
      <c r="I48" s="8"/>
    </row>
    <row r="49" spans="2:9" ht="15.75">
      <c r="B49" s="8"/>
      <c r="C49" s="8"/>
      <c r="D49" s="8"/>
      <c r="E49" s="8"/>
      <c r="F49" s="8"/>
      <c r="G49" s="8"/>
      <c r="H49" s="8"/>
      <c r="I49" s="8"/>
    </row>
    <row r="50" spans="2:9" ht="15.75">
      <c r="B50" s="8"/>
      <c r="C50" s="8"/>
      <c r="D50" s="8"/>
      <c r="E50" s="8"/>
      <c r="F50" s="8"/>
      <c r="G50" s="8"/>
      <c r="H50" s="8"/>
      <c r="I50" s="8"/>
    </row>
    <row r="51" spans="2:9" ht="15.75">
      <c r="B51" s="8"/>
      <c r="C51" s="8"/>
      <c r="D51" s="8"/>
      <c r="E51" s="8"/>
      <c r="F51" s="8"/>
      <c r="G51" s="8"/>
      <c r="H51" s="8"/>
      <c r="I51" s="8"/>
    </row>
    <row r="52" spans="2:9" ht="15.75">
      <c r="B52" s="8"/>
      <c r="C52" s="8"/>
      <c r="D52" s="8"/>
      <c r="E52" s="8"/>
      <c r="F52" s="8"/>
      <c r="G52" s="8"/>
      <c r="H52" s="8"/>
      <c r="I52" s="8"/>
    </row>
    <row r="53" spans="2:9" ht="15.75">
      <c r="B53" s="8"/>
      <c r="C53" s="8"/>
      <c r="D53" s="8"/>
      <c r="E53" s="8"/>
      <c r="F53" s="8"/>
      <c r="G53" s="8"/>
      <c r="H53" s="8"/>
      <c r="I53" s="8"/>
    </row>
    <row r="54" spans="2:9" ht="15.75">
      <c r="B54" s="8"/>
      <c r="C54" s="8"/>
      <c r="D54" s="8"/>
      <c r="E54" s="8"/>
      <c r="F54" s="8"/>
      <c r="G54" s="8"/>
      <c r="H54" s="8"/>
      <c r="I54" s="8"/>
    </row>
    <row r="55" spans="2:9" ht="15.75">
      <c r="B55" s="8"/>
      <c r="C55" s="8"/>
      <c r="D55" s="8"/>
      <c r="E55" s="8"/>
      <c r="F55" s="8"/>
      <c r="G55" s="8"/>
      <c r="H55" s="8"/>
      <c r="I55" s="8"/>
    </row>
    <row r="56" spans="2:9" ht="15.75">
      <c r="B56" s="8"/>
      <c r="C56" s="8"/>
      <c r="D56" s="8"/>
      <c r="E56" s="8"/>
      <c r="F56" s="8"/>
      <c r="G56" s="8"/>
      <c r="H56" s="8"/>
      <c r="I56" s="8"/>
    </row>
    <row r="57" spans="2:9" ht="15.75">
      <c r="B57" s="8"/>
      <c r="C57" s="8"/>
      <c r="D57" s="8"/>
      <c r="E57" s="8"/>
      <c r="F57" s="8"/>
      <c r="G57" s="8"/>
      <c r="H57" s="8"/>
      <c r="I57" s="8"/>
    </row>
    <row r="58" spans="2:9" ht="15.75">
      <c r="B58" s="8"/>
      <c r="C58" s="8"/>
      <c r="D58" s="8"/>
      <c r="E58" s="8"/>
      <c r="F58" s="8"/>
      <c r="G58" s="8"/>
      <c r="H58" s="8"/>
      <c r="I58" s="8"/>
    </row>
    <row r="59" spans="2:9" ht="15.75">
      <c r="B59" s="8"/>
      <c r="C59" s="8"/>
      <c r="D59" s="8"/>
      <c r="E59" s="8"/>
      <c r="F59" s="8"/>
      <c r="G59" s="8"/>
      <c r="H59" s="8"/>
      <c r="I59" s="8"/>
    </row>
    <row r="60" spans="2:9" ht="15.75">
      <c r="B60" s="8"/>
      <c r="C60" s="8"/>
      <c r="D60" s="8"/>
      <c r="E60" s="8"/>
      <c r="F60" s="8"/>
      <c r="G60" s="8"/>
      <c r="H60" s="8"/>
      <c r="I60" s="8"/>
    </row>
    <row r="61" spans="2:9" ht="15.75">
      <c r="B61" s="8"/>
      <c r="C61" s="8"/>
      <c r="D61" s="8"/>
      <c r="E61" s="8"/>
      <c r="F61" s="8"/>
      <c r="G61" s="8"/>
      <c r="H61" s="8"/>
      <c r="I61" s="8"/>
    </row>
    <row r="62" spans="2:9" ht="15.75">
      <c r="B62" s="8"/>
      <c r="C62" s="8"/>
      <c r="D62" s="8"/>
      <c r="E62" s="8"/>
      <c r="F62" s="8"/>
      <c r="G62" s="8"/>
      <c r="H62" s="8"/>
      <c r="I62" s="8"/>
    </row>
    <row r="63" spans="2:9" ht="15.75">
      <c r="B63" s="8"/>
      <c r="C63" s="8"/>
      <c r="D63" s="8"/>
      <c r="E63" s="8"/>
      <c r="F63" s="8"/>
      <c r="G63" s="8"/>
      <c r="H63" s="8"/>
      <c r="I63" s="8"/>
    </row>
    <row r="64" spans="2:9" ht="15.75">
      <c r="B64" s="8"/>
      <c r="C64" s="8"/>
      <c r="D64" s="8"/>
      <c r="E64" s="8"/>
      <c r="F64" s="8"/>
      <c r="G64" s="8"/>
      <c r="H64" s="8"/>
      <c r="I64" s="8"/>
    </row>
    <row r="65" spans="2:9" ht="15.75">
      <c r="B65" s="8"/>
      <c r="C65" s="8"/>
      <c r="D65" s="8"/>
      <c r="E65" s="8"/>
      <c r="F65" s="8"/>
      <c r="G65" s="8"/>
      <c r="H65" s="8"/>
      <c r="I65" s="8"/>
    </row>
    <row r="66" spans="2:9" ht="15.75">
      <c r="B66" s="8"/>
      <c r="C66" s="8"/>
      <c r="D66" s="8"/>
      <c r="E66" s="8"/>
      <c r="F66" s="8"/>
      <c r="G66" s="8"/>
      <c r="H66" s="8"/>
      <c r="I66" s="8"/>
    </row>
    <row r="67" spans="2:9" ht="15.75">
      <c r="B67" s="8"/>
      <c r="C67" s="8"/>
      <c r="D67" s="8"/>
      <c r="E67" s="8"/>
      <c r="F67" s="8"/>
      <c r="G67" s="8"/>
      <c r="H67" s="8"/>
      <c r="I67" s="8"/>
    </row>
    <row r="68" spans="2:9" ht="15.75">
      <c r="B68" s="8"/>
      <c r="C68" s="8"/>
      <c r="D68" s="8"/>
      <c r="E68" s="8"/>
      <c r="F68" s="8"/>
      <c r="G68" s="8"/>
      <c r="H68" s="8"/>
      <c r="I68" s="8"/>
    </row>
    <row r="69" spans="2:9" ht="15.75">
      <c r="B69" s="8"/>
      <c r="C69" s="8"/>
      <c r="D69" s="8"/>
      <c r="E69" s="8"/>
      <c r="F69" s="8"/>
      <c r="G69" s="8"/>
      <c r="H69" s="8"/>
      <c r="I69" s="8"/>
    </row>
    <row r="70" spans="2:9" ht="15.75">
      <c r="B70" s="8"/>
      <c r="C70" s="8"/>
      <c r="D70" s="8"/>
      <c r="E70" s="8"/>
      <c r="F70" s="8"/>
      <c r="G70" s="8"/>
      <c r="H70" s="8"/>
      <c r="I70" s="8"/>
    </row>
    <row r="71" spans="2:9" ht="15.75">
      <c r="B71" s="8"/>
      <c r="C71" s="8"/>
      <c r="D71" s="8"/>
      <c r="E71" s="8"/>
      <c r="F71" s="8"/>
      <c r="G71" s="8"/>
      <c r="H71" s="8"/>
      <c r="I71" s="8"/>
    </row>
    <row r="72" spans="2:9" ht="15.75">
      <c r="B72" s="8"/>
      <c r="C72" s="8"/>
      <c r="D72" s="8"/>
      <c r="E72" s="8"/>
      <c r="F72" s="8"/>
      <c r="G72" s="8"/>
      <c r="H72" s="8"/>
      <c r="I72" s="8"/>
    </row>
    <row r="73" spans="2:9" ht="15.75">
      <c r="B73" s="8"/>
      <c r="C73" s="8"/>
      <c r="D73" s="8"/>
      <c r="E73" s="8"/>
      <c r="F73" s="8"/>
      <c r="G73" s="8"/>
      <c r="H73" s="8"/>
      <c r="I73" s="8"/>
    </row>
    <row r="74" spans="2:9" ht="15.75">
      <c r="B74" s="8"/>
      <c r="C74" s="8"/>
      <c r="D74" s="8"/>
      <c r="E74" s="8"/>
      <c r="F74" s="8"/>
      <c r="G74" s="8"/>
      <c r="H74" s="8"/>
      <c r="I74" s="8"/>
    </row>
    <row r="75" spans="2:9" ht="15.75">
      <c r="B75" s="8"/>
      <c r="C75" s="8"/>
      <c r="D75" s="8"/>
      <c r="E75" s="8"/>
      <c r="F75" s="8"/>
      <c r="G75" s="8"/>
      <c r="H75" s="8"/>
      <c r="I75" s="8"/>
    </row>
    <row r="76" spans="2:9" ht="15.75">
      <c r="B76" s="8"/>
      <c r="C76" s="8"/>
      <c r="D76" s="8"/>
      <c r="E76" s="8"/>
      <c r="F76" s="8"/>
      <c r="G76" s="8"/>
      <c r="H76" s="8"/>
      <c r="I76" s="8"/>
    </row>
    <row r="77" spans="2:9" ht="15.75">
      <c r="B77" s="8"/>
      <c r="C77" s="8"/>
      <c r="D77" s="8"/>
      <c r="E77" s="8"/>
      <c r="F77" s="8"/>
      <c r="G77" s="8"/>
      <c r="H77" s="8"/>
      <c r="I77" s="8"/>
    </row>
    <row r="78" spans="2:9" ht="15.75">
      <c r="B78" s="8"/>
      <c r="C78" s="8"/>
      <c r="D78" s="8"/>
      <c r="E78" s="8"/>
      <c r="F78" s="8"/>
      <c r="G78" s="8"/>
      <c r="H78" s="8"/>
      <c r="I78" s="8"/>
    </row>
    <row r="79" spans="2:9" ht="15.75">
      <c r="B79" s="8"/>
      <c r="C79" s="8"/>
      <c r="D79" s="8"/>
      <c r="E79" s="8"/>
      <c r="F79" s="8"/>
      <c r="G79" s="8"/>
      <c r="H79" s="8"/>
      <c r="I79" s="8"/>
    </row>
    <row r="80" spans="2:9" ht="15.75">
      <c r="B80" s="8"/>
      <c r="C80" s="8"/>
      <c r="D80" s="8"/>
      <c r="E80" s="8"/>
      <c r="F80" s="8"/>
      <c r="G80" s="8"/>
      <c r="H80" s="8"/>
      <c r="I80" s="8"/>
    </row>
    <row r="81" spans="2:9" ht="15.75">
      <c r="B81" s="8"/>
      <c r="C81" s="8"/>
      <c r="D81" s="8"/>
      <c r="E81" s="8"/>
      <c r="F81" s="8"/>
      <c r="G81" s="8"/>
      <c r="H81" s="8"/>
      <c r="I81" s="8"/>
    </row>
    <row r="82" spans="2:9" ht="15.75">
      <c r="B82" s="8"/>
      <c r="C82" s="8"/>
      <c r="D82" s="8"/>
      <c r="E82" s="8"/>
      <c r="F82" s="8"/>
      <c r="G82" s="8"/>
      <c r="H82" s="8"/>
      <c r="I82" s="8"/>
    </row>
    <row r="83" spans="2:9" ht="15.75">
      <c r="B83" s="8"/>
      <c r="C83" s="8"/>
      <c r="D83" s="8"/>
      <c r="E83" s="8"/>
      <c r="F83" s="8"/>
      <c r="G83" s="8"/>
      <c r="H83" s="8"/>
      <c r="I83" s="8"/>
    </row>
    <row r="84" spans="2:9" ht="15.75">
      <c r="B84" s="8"/>
      <c r="C84" s="8"/>
      <c r="D84" s="8"/>
      <c r="E84" s="8"/>
      <c r="F84" s="8"/>
      <c r="G84" s="8"/>
      <c r="H84" s="8"/>
      <c r="I84" s="8"/>
    </row>
    <row r="85" spans="2:9" ht="15.75">
      <c r="B85" s="8"/>
      <c r="C85" s="8"/>
      <c r="D85" s="8"/>
      <c r="E85" s="8"/>
      <c r="F85" s="8"/>
      <c r="G85" s="8"/>
      <c r="H85" s="8"/>
      <c r="I85" s="8"/>
    </row>
    <row r="86" spans="2:9" ht="15.75">
      <c r="B86" s="8"/>
      <c r="C86" s="8"/>
      <c r="D86" s="8"/>
      <c r="E86" s="8"/>
      <c r="F86" s="8"/>
      <c r="G86" s="8"/>
      <c r="H86" s="8"/>
      <c r="I86" s="8"/>
    </row>
    <row r="87" spans="2:9" ht="15.75">
      <c r="B87" s="8"/>
      <c r="C87" s="8"/>
      <c r="D87" s="8"/>
      <c r="E87" s="8"/>
      <c r="F87" s="8"/>
      <c r="G87" s="8"/>
      <c r="H87" s="8"/>
      <c r="I87" s="8"/>
    </row>
    <row r="88" spans="2:9" ht="15.75">
      <c r="B88" s="8"/>
      <c r="C88" s="8"/>
      <c r="D88" s="8"/>
      <c r="E88" s="8"/>
      <c r="F88" s="8"/>
      <c r="G88" s="8"/>
      <c r="H88" s="8"/>
      <c r="I88" s="8"/>
    </row>
  </sheetData>
  <mergeCells count="25">
    <mergeCell ref="B11:I11"/>
    <mergeCell ref="B17:I17"/>
    <mergeCell ref="C19:I19"/>
    <mergeCell ref="C20:I20"/>
    <mergeCell ref="B22:I22"/>
    <mergeCell ref="B12:I12"/>
    <mergeCell ref="B13:I13"/>
    <mergeCell ref="B14:I14"/>
    <mergeCell ref="B15:I15"/>
    <mergeCell ref="B23:I23"/>
    <mergeCell ref="B1:I1"/>
    <mergeCell ref="B28:I28"/>
    <mergeCell ref="B24:I24"/>
    <mergeCell ref="B25:I25"/>
    <mergeCell ref="B26:I26"/>
    <mergeCell ref="B27:I27"/>
    <mergeCell ref="B2:I2"/>
    <mergeCell ref="C4:I4"/>
    <mergeCell ref="C5:I5"/>
    <mergeCell ref="B3:I3"/>
    <mergeCell ref="C6:I6"/>
    <mergeCell ref="C7:I7"/>
    <mergeCell ref="C8:I8"/>
    <mergeCell ref="C9:I9"/>
    <mergeCell ref="C18:I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9DC0C-C5CB-450A-AACF-AE6C1F91BB66}">
  <dimension ref="A1:I88"/>
  <sheetViews>
    <sheetView workbookViewId="0">
      <selection activeCell="A17" sqref="A17"/>
    </sheetView>
  </sheetViews>
  <sheetFormatPr baseColWidth="10" defaultColWidth="9" defaultRowHeight="15"/>
  <cols>
    <col min="1" max="1" width="4" customWidth="1"/>
    <col min="2" max="2" width="23" customWidth="1"/>
    <col min="3" max="3" width="17" customWidth="1"/>
    <col min="4" max="4" width="16" customWidth="1"/>
    <col min="5" max="5" width="31.75" customWidth="1"/>
    <col min="6" max="6" width="16" customWidth="1"/>
    <col min="7" max="7" width="18" customWidth="1"/>
    <col min="8" max="8" width="16" customWidth="1"/>
    <col min="9" max="9" width="24" customWidth="1"/>
  </cols>
  <sheetData>
    <row r="1" spans="1:9" s="11" customFormat="1" ht="30" customHeight="1">
      <c r="B1" s="1576" t="s">
        <v>13</v>
      </c>
      <c r="C1" s="1576"/>
      <c r="D1" s="1576"/>
      <c r="E1" s="1576"/>
      <c r="F1" s="1576"/>
      <c r="G1" s="1576"/>
      <c r="H1" s="1576"/>
      <c r="I1" s="1576"/>
    </row>
    <row r="2" spans="1:9" s="11" customFormat="1" ht="30" customHeight="1">
      <c r="B2" s="1577" t="s">
        <v>4900</v>
      </c>
      <c r="C2" s="1577"/>
      <c r="D2" s="1577"/>
      <c r="E2" s="1577"/>
      <c r="F2" s="1577"/>
      <c r="G2" s="1577"/>
      <c r="H2" s="1577"/>
      <c r="I2" s="1577"/>
    </row>
    <row r="3" spans="1:9" s="11" customFormat="1" ht="30" customHeight="1">
      <c r="B3" s="1571" t="s">
        <v>14</v>
      </c>
      <c r="C3" s="1571"/>
      <c r="D3" s="1571"/>
      <c r="E3" s="1571"/>
      <c r="F3" s="1571"/>
      <c r="G3" s="1571"/>
      <c r="H3" s="1571"/>
      <c r="I3" s="1571"/>
    </row>
    <row r="4" spans="1:9" s="11" customFormat="1" ht="30" customHeight="1">
      <c r="A4" s="8"/>
      <c r="B4" s="2" t="s">
        <v>15</v>
      </c>
      <c r="C4" s="2" t="s">
        <v>16</v>
      </c>
      <c r="D4" s="2" t="s">
        <v>17</v>
      </c>
      <c r="E4" s="2" t="s">
        <v>18</v>
      </c>
      <c r="F4" s="2" t="s">
        <v>19</v>
      </c>
      <c r="G4" s="2" t="s">
        <v>20</v>
      </c>
      <c r="H4" s="2" t="s">
        <v>21</v>
      </c>
      <c r="I4" s="2" t="s">
        <v>22</v>
      </c>
    </row>
    <row r="5" spans="1:9" s="11" customFormat="1" ht="30" customHeight="1">
      <c r="A5" s="8"/>
      <c r="B5" s="1291" t="s">
        <v>4488</v>
      </c>
      <c r="C5" s="8"/>
      <c r="D5" s="8"/>
      <c r="E5" s="8"/>
      <c r="F5" s="8"/>
      <c r="G5" s="8"/>
      <c r="H5" s="8"/>
      <c r="I5" s="8"/>
    </row>
    <row r="6" spans="1:9" s="11" customFormat="1" ht="30" customHeight="1">
      <c r="B6" s="1571" t="s">
        <v>23</v>
      </c>
      <c r="C6" s="1571"/>
      <c r="D6" s="1571"/>
      <c r="E6" s="1571"/>
      <c r="F6" s="1571"/>
      <c r="G6" s="1571"/>
      <c r="H6" s="1571"/>
      <c r="I6" s="1571"/>
    </row>
    <row r="7" spans="1:9" s="11" customFormat="1" ht="30" customHeight="1">
      <c r="A7" s="8"/>
      <c r="B7" s="12" t="s">
        <v>24</v>
      </c>
      <c r="C7" s="1574"/>
      <c r="D7" s="1574"/>
      <c r="E7" s="1574"/>
      <c r="F7" s="12" t="s">
        <v>25</v>
      </c>
      <c r="G7" s="1575"/>
      <c r="H7" s="1575"/>
      <c r="I7" s="1575"/>
    </row>
    <row r="8" spans="1:9" s="11" customFormat="1" ht="30" customHeight="1">
      <c r="A8" s="8"/>
      <c r="B8" s="12" t="s">
        <v>26</v>
      </c>
      <c r="C8" s="1578" t="s">
        <v>27</v>
      </c>
      <c r="D8" s="1578"/>
      <c r="E8" s="1578"/>
      <c r="F8" s="12" t="s">
        <v>28</v>
      </c>
      <c r="G8" s="1575"/>
      <c r="H8" s="1575"/>
      <c r="I8" s="1575"/>
    </row>
    <row r="9" spans="1:9" s="11" customFormat="1" ht="30" customHeight="1">
      <c r="A9" s="8"/>
      <c r="B9" s="8"/>
      <c r="C9" s="8"/>
      <c r="D9" s="8"/>
      <c r="E9" s="8"/>
      <c r="F9" s="8"/>
      <c r="G9" s="8"/>
      <c r="H9" s="8"/>
      <c r="I9" s="8"/>
    </row>
    <row r="10" spans="1:9" s="11" customFormat="1" ht="30" customHeight="1">
      <c r="B10" s="1571" t="s">
        <v>29</v>
      </c>
      <c r="C10" s="1571"/>
      <c r="D10" s="1571"/>
      <c r="E10" s="1571"/>
      <c r="F10" s="1571"/>
      <c r="G10" s="1571"/>
      <c r="H10" s="1571"/>
      <c r="I10" s="1571"/>
    </row>
    <row r="11" spans="1:9" s="11" customFormat="1" ht="30" customHeight="1">
      <c r="A11" s="8"/>
      <c r="B11" s="9" t="s">
        <v>30</v>
      </c>
      <c r="C11" s="1579" t="s">
        <v>31</v>
      </c>
      <c r="D11" s="1579"/>
      <c r="E11" s="1579"/>
      <c r="F11" s="1579"/>
      <c r="G11" s="1579"/>
      <c r="H11" s="1579"/>
      <c r="I11" s="1579"/>
    </row>
    <row r="12" spans="1:9" s="11" customFormat="1" ht="30" customHeight="1">
      <c r="A12" s="8"/>
      <c r="B12" s="9" t="s">
        <v>30</v>
      </c>
      <c r="C12" s="1579" t="s">
        <v>32</v>
      </c>
      <c r="D12" s="1579"/>
      <c r="E12" s="1579"/>
      <c r="F12" s="1579"/>
      <c r="G12" s="1579"/>
      <c r="H12" s="1579"/>
      <c r="I12" s="1579"/>
    </row>
    <row r="13" spans="1:9" s="11" customFormat="1" ht="30" customHeight="1">
      <c r="A13" s="8"/>
      <c r="B13" s="9" t="s">
        <v>30</v>
      </c>
      <c r="C13" s="1579" t="s">
        <v>4901</v>
      </c>
      <c r="D13" s="1579"/>
      <c r="E13" s="1579"/>
      <c r="F13" s="1579"/>
      <c r="G13" s="1579"/>
      <c r="H13" s="1579"/>
      <c r="I13" s="1579"/>
    </row>
    <row r="14" spans="1:9" s="11" customFormat="1" ht="30" customHeight="1">
      <c r="A14" s="8"/>
      <c r="B14" s="8"/>
      <c r="C14" s="8"/>
      <c r="D14" s="8"/>
      <c r="E14" s="8"/>
      <c r="F14" s="8"/>
      <c r="G14" s="8"/>
      <c r="H14" s="8"/>
      <c r="I14" s="8"/>
    </row>
    <row r="15" spans="1:9" s="11" customFormat="1" ht="30" customHeight="1">
      <c r="B15" s="1571" t="s">
        <v>33</v>
      </c>
      <c r="C15" s="1571"/>
      <c r="D15" s="1571"/>
      <c r="E15" s="1571"/>
      <c r="F15" s="1571"/>
      <c r="G15" s="1571"/>
      <c r="H15" s="1571"/>
      <c r="I15" s="1571"/>
    </row>
    <row r="16" spans="1:9" s="11" customFormat="1" ht="30" customHeight="1">
      <c r="A16" s="8"/>
      <c r="B16" s="1580" t="s">
        <v>34</v>
      </c>
      <c r="C16" s="1580"/>
      <c r="D16" s="1580" t="s">
        <v>35</v>
      </c>
      <c r="E16" s="1580"/>
      <c r="F16" s="1580" t="s">
        <v>36</v>
      </c>
      <c r="G16" s="1580"/>
      <c r="H16" s="1580" t="s">
        <v>37</v>
      </c>
      <c r="I16" s="1580"/>
    </row>
    <row r="17" spans="1:9" s="11" customFormat="1" ht="45" customHeight="1">
      <c r="A17" s="8"/>
      <c r="B17" s="2" t="s">
        <v>38</v>
      </c>
      <c r="C17" s="2"/>
      <c r="D17" s="1579" t="s">
        <v>39</v>
      </c>
      <c r="E17" s="1579"/>
      <c r="F17" s="1581"/>
      <c r="G17" s="1581"/>
      <c r="H17" s="1582" t="s">
        <v>40</v>
      </c>
      <c r="I17" s="1582"/>
    </row>
    <row r="18" spans="1:9" s="11" customFormat="1" ht="45" customHeight="1">
      <c r="A18" s="8"/>
      <c r="B18" s="2" t="s">
        <v>41</v>
      </c>
      <c r="C18" s="2"/>
      <c r="D18" s="1579" t="s">
        <v>4902</v>
      </c>
      <c r="E18" s="1579"/>
      <c r="F18" s="1581"/>
      <c r="G18" s="1581"/>
      <c r="H18" s="1582" t="s">
        <v>40</v>
      </c>
      <c r="I18" s="1582"/>
    </row>
    <row r="19" spans="1:9" s="11" customFormat="1" ht="45" customHeight="1">
      <c r="A19" s="8"/>
      <c r="B19" s="2" t="s">
        <v>42</v>
      </c>
      <c r="C19" s="2"/>
      <c r="D19" s="1579" t="s">
        <v>4903</v>
      </c>
      <c r="E19" s="1579"/>
      <c r="F19" s="1581"/>
      <c r="G19" s="1581"/>
      <c r="H19" s="1582" t="s">
        <v>40</v>
      </c>
      <c r="I19" s="1582"/>
    </row>
    <row r="20" spans="1:9" s="11" customFormat="1" ht="45" customHeight="1">
      <c r="A20" s="8"/>
      <c r="B20" s="2" t="s">
        <v>43</v>
      </c>
      <c r="C20" s="2"/>
      <c r="D20" s="1579" t="s">
        <v>4904</v>
      </c>
      <c r="E20" s="1579"/>
      <c r="F20" s="1581"/>
      <c r="G20" s="1581"/>
      <c r="H20" s="1582" t="s">
        <v>40</v>
      </c>
      <c r="I20" s="1582"/>
    </row>
    <row r="21" spans="1:9" s="11" customFormat="1" ht="30" customHeight="1">
      <c r="A21" s="8"/>
      <c r="B21" s="8"/>
      <c r="C21" s="8"/>
      <c r="D21" s="8"/>
      <c r="E21" s="8"/>
      <c r="F21" s="8"/>
      <c r="G21" s="8"/>
      <c r="H21" s="8"/>
      <c r="I21" s="8"/>
    </row>
    <row r="22" spans="1:9" s="11" customFormat="1" ht="30" customHeight="1">
      <c r="B22" s="1571" t="s">
        <v>44</v>
      </c>
      <c r="C22" s="1571"/>
      <c r="D22" s="1571"/>
      <c r="E22" s="1571"/>
      <c r="F22" s="1571"/>
      <c r="G22" s="1571"/>
      <c r="H22" s="1571"/>
      <c r="I22" s="1571"/>
    </row>
    <row r="23" spans="1:9" s="11" customFormat="1" ht="45" customHeight="1">
      <c r="A23" s="8"/>
      <c r="B23" s="9" t="s">
        <v>30</v>
      </c>
      <c r="C23" s="1579" t="s">
        <v>45</v>
      </c>
      <c r="D23" s="1579"/>
      <c r="E23" s="1579"/>
      <c r="F23" s="1579"/>
      <c r="G23" s="1579"/>
      <c r="H23" s="1579"/>
      <c r="I23" s="1579"/>
    </row>
    <row r="24" spans="1:9" s="11" customFormat="1" ht="45" customHeight="1">
      <c r="A24" s="8"/>
      <c r="B24" s="9" t="s">
        <v>30</v>
      </c>
      <c r="C24" s="1579" t="s">
        <v>46</v>
      </c>
      <c r="D24" s="1579"/>
      <c r="E24" s="1579"/>
      <c r="F24" s="1579"/>
      <c r="G24" s="1579"/>
      <c r="H24" s="1579"/>
      <c r="I24" s="1579"/>
    </row>
    <row r="25" spans="1:9" s="11" customFormat="1" ht="45" customHeight="1">
      <c r="A25" s="8"/>
      <c r="B25" s="9" t="s">
        <v>30</v>
      </c>
      <c r="C25" s="1579" t="s">
        <v>4905</v>
      </c>
      <c r="D25" s="1579"/>
      <c r="E25" s="1579"/>
      <c r="F25" s="1579"/>
      <c r="G25" s="1579"/>
      <c r="H25" s="1579"/>
      <c r="I25" s="1579"/>
    </row>
    <row r="26" spans="1:9" s="11" customFormat="1" ht="30" customHeight="1">
      <c r="A26" s="8"/>
      <c r="B26" s="8"/>
      <c r="C26" s="8"/>
      <c r="D26" s="8"/>
      <c r="E26" s="8"/>
      <c r="F26" s="8"/>
      <c r="G26" s="8"/>
      <c r="H26" s="8"/>
      <c r="I26" s="8"/>
    </row>
    <row r="27" spans="1:9" s="11" customFormat="1" ht="30" customHeight="1">
      <c r="B27" s="1571" t="s">
        <v>47</v>
      </c>
      <c r="C27" s="1571"/>
      <c r="D27" s="1571"/>
      <c r="E27" s="1571"/>
      <c r="F27" s="1571"/>
      <c r="G27" s="1571"/>
      <c r="H27" s="1571"/>
      <c r="I27" s="1571"/>
    </row>
    <row r="28" spans="1:9" s="11" customFormat="1" ht="45" customHeight="1">
      <c r="A28" s="8"/>
      <c r="B28" s="9" t="s">
        <v>30</v>
      </c>
      <c r="C28" s="1579" t="s">
        <v>48</v>
      </c>
      <c r="D28" s="1579"/>
      <c r="E28" s="1579"/>
      <c r="F28" s="1579"/>
      <c r="G28" s="1579"/>
      <c r="H28" s="1579"/>
      <c r="I28" s="1579"/>
    </row>
    <row r="29" spans="1:9" s="11" customFormat="1" ht="45" customHeight="1">
      <c r="A29" s="8"/>
      <c r="B29" s="9" t="s">
        <v>30</v>
      </c>
      <c r="C29" s="1579" t="s">
        <v>4906</v>
      </c>
      <c r="D29" s="1579"/>
      <c r="E29" s="1579"/>
      <c r="F29" s="1579"/>
      <c r="G29" s="1579"/>
      <c r="H29" s="1579"/>
      <c r="I29" s="1579"/>
    </row>
    <row r="30" spans="1:9" s="11" customFormat="1" ht="45" customHeight="1">
      <c r="A30" s="8"/>
      <c r="B30" s="9" t="s">
        <v>30</v>
      </c>
      <c r="C30" s="1583" t="s">
        <v>4907</v>
      </c>
      <c r="D30" s="1583"/>
      <c r="E30" s="1583"/>
      <c r="F30" s="1583"/>
      <c r="G30" s="1583"/>
      <c r="H30" s="1583"/>
      <c r="I30" s="1583"/>
    </row>
    <row r="31" spans="1:9" s="11" customFormat="1" ht="30" customHeight="1">
      <c r="A31" s="8"/>
      <c r="B31" s="8"/>
      <c r="C31" s="8"/>
      <c r="D31" s="8"/>
      <c r="E31" s="8"/>
      <c r="F31" s="8"/>
      <c r="G31" s="8"/>
      <c r="H31" s="8"/>
      <c r="I31" s="8"/>
    </row>
    <row r="32" spans="1:9" s="11" customFormat="1" ht="30" customHeight="1">
      <c r="B32" s="1571" t="s">
        <v>49</v>
      </c>
      <c r="C32" s="1571"/>
      <c r="D32" s="1571"/>
      <c r="E32" s="1571"/>
      <c r="F32" s="1571"/>
      <c r="G32" s="1571"/>
      <c r="H32" s="1571"/>
      <c r="I32" s="1571"/>
    </row>
    <row r="33" spans="1:9" s="11" customFormat="1" ht="30" customHeight="1">
      <c r="A33" s="8"/>
      <c r="B33" s="12" t="s">
        <v>50</v>
      </c>
      <c r="C33" s="15"/>
      <c r="D33" s="12" t="s">
        <v>51</v>
      </c>
      <c r="E33" s="13"/>
      <c r="F33" s="12" t="s">
        <v>52</v>
      </c>
      <c r="G33" s="14"/>
      <c r="H33" s="12" t="s">
        <v>53</v>
      </c>
      <c r="I33" s="13"/>
    </row>
    <row r="34" spans="1:9" s="11" customFormat="1" ht="30" customHeight="1">
      <c r="A34" s="8"/>
      <c r="B34" s="12" t="s">
        <v>54</v>
      </c>
      <c r="C34" s="1581"/>
      <c r="D34" s="1581"/>
      <c r="E34" s="1581"/>
      <c r="F34" s="1581"/>
      <c r="G34" s="1581"/>
      <c r="H34" s="1581"/>
      <c r="I34" s="1581"/>
    </row>
    <row r="35" spans="1:9" s="11" customFormat="1" ht="30" customHeight="1">
      <c r="A35" s="8"/>
      <c r="B35" s="1570" t="s">
        <v>4908</v>
      </c>
      <c r="C35" s="1570"/>
      <c r="D35" s="1570"/>
      <c r="E35" s="1570"/>
      <c r="F35" s="1570"/>
      <c r="G35" s="1570"/>
      <c r="H35" s="1570"/>
      <c r="I35" s="1570"/>
    </row>
    <row r="36" spans="1:9" s="11" customFormat="1" ht="30" customHeight="1">
      <c r="A36" s="8"/>
      <c r="B36" s="8"/>
      <c r="C36" s="8"/>
      <c r="D36" s="8"/>
      <c r="E36" s="8"/>
      <c r="F36" s="8"/>
      <c r="G36" s="8"/>
      <c r="H36" s="8"/>
      <c r="I36" s="8"/>
    </row>
    <row r="37" spans="1:9" ht="15.75">
      <c r="A37" s="1"/>
      <c r="B37" s="1"/>
      <c r="C37" s="1"/>
      <c r="D37" s="1"/>
      <c r="E37" s="1"/>
      <c r="F37" s="1"/>
      <c r="G37" s="1"/>
      <c r="H37" s="1"/>
      <c r="I37" s="1"/>
    </row>
    <row r="38" spans="1:9" ht="15.75">
      <c r="A38" s="1"/>
      <c r="B38" s="1"/>
      <c r="C38" s="1"/>
      <c r="D38" s="1"/>
      <c r="E38" s="1"/>
      <c r="F38" s="1"/>
      <c r="G38" s="1"/>
      <c r="H38" s="1"/>
      <c r="I38" s="1"/>
    </row>
    <row r="39" spans="1:9" ht="15.75">
      <c r="A39" s="1"/>
      <c r="B39" s="1"/>
      <c r="C39" s="1"/>
      <c r="D39" s="1"/>
      <c r="E39" s="1"/>
      <c r="F39" s="1"/>
      <c r="G39" s="1"/>
      <c r="H39" s="1"/>
      <c r="I39" s="1"/>
    </row>
    <row r="40" spans="1:9" ht="15.75">
      <c r="A40" s="1"/>
      <c r="B40" s="1"/>
      <c r="C40" s="1"/>
      <c r="D40" s="1"/>
      <c r="E40" s="1"/>
      <c r="F40" s="1"/>
      <c r="G40" s="1"/>
      <c r="H40" s="1"/>
      <c r="I40" s="1"/>
    </row>
    <row r="41" spans="1:9" ht="15.75">
      <c r="A41" s="1"/>
      <c r="B41" s="1"/>
      <c r="C41" s="1"/>
      <c r="D41" s="1"/>
      <c r="E41" s="1"/>
      <c r="F41" s="1"/>
      <c r="G41" s="1"/>
      <c r="H41" s="1"/>
      <c r="I41" s="1"/>
    </row>
    <row r="42" spans="1:9" ht="15.75">
      <c r="A42" s="1"/>
      <c r="B42" s="1"/>
      <c r="C42" s="1"/>
      <c r="D42" s="1"/>
      <c r="E42" s="1"/>
      <c r="F42" s="1"/>
      <c r="G42" s="1"/>
      <c r="H42" s="1"/>
      <c r="I42" s="1"/>
    </row>
    <row r="43" spans="1:9" ht="15.75">
      <c r="A43" s="1"/>
      <c r="B43" s="1"/>
      <c r="C43" s="1"/>
      <c r="D43" s="1"/>
      <c r="E43" s="1"/>
      <c r="F43" s="1"/>
      <c r="G43" s="1"/>
      <c r="H43" s="1"/>
      <c r="I43" s="1"/>
    </row>
    <row r="44" spans="1:9" ht="15.75">
      <c r="A44" s="1"/>
      <c r="B44" s="1"/>
      <c r="C44" s="1"/>
      <c r="D44" s="1"/>
      <c r="E44" s="1"/>
      <c r="F44" s="1"/>
      <c r="G44" s="1"/>
      <c r="H44" s="1"/>
      <c r="I44" s="1"/>
    </row>
    <row r="45" spans="1:9" ht="15.75">
      <c r="A45" s="1"/>
      <c r="B45" s="1"/>
      <c r="C45" s="1"/>
      <c r="D45" s="1"/>
      <c r="E45" s="1"/>
      <c r="F45" s="1"/>
      <c r="G45" s="1"/>
      <c r="H45" s="1"/>
      <c r="I45" s="1"/>
    </row>
    <row r="46" spans="1:9" ht="15.75">
      <c r="A46" s="1"/>
      <c r="B46" s="1"/>
      <c r="C46" s="1"/>
      <c r="D46" s="1"/>
      <c r="E46" s="1"/>
      <c r="F46" s="1"/>
      <c r="G46" s="1"/>
      <c r="H46" s="1"/>
      <c r="I46" s="1"/>
    </row>
    <row r="47" spans="1:9" ht="15.75">
      <c r="A47" s="1"/>
      <c r="B47" s="1"/>
      <c r="C47" s="1"/>
      <c r="D47" s="1"/>
      <c r="E47" s="1"/>
      <c r="F47" s="1"/>
      <c r="G47" s="1"/>
      <c r="H47" s="1"/>
      <c r="I47" s="1"/>
    </row>
    <row r="48" spans="1:9" ht="15.75">
      <c r="A48" s="1"/>
      <c r="B48" s="1"/>
      <c r="C48" s="1"/>
      <c r="D48" s="1"/>
      <c r="E48" s="1"/>
      <c r="F48" s="1"/>
      <c r="G48" s="1"/>
      <c r="H48" s="1"/>
      <c r="I48" s="1"/>
    </row>
    <row r="49" spans="1:9" ht="15.75">
      <c r="A49" s="1"/>
      <c r="B49" s="1"/>
      <c r="C49" s="1"/>
      <c r="D49" s="1"/>
      <c r="E49" s="1"/>
      <c r="F49" s="1"/>
      <c r="G49" s="1"/>
      <c r="H49" s="1"/>
      <c r="I49" s="1"/>
    </row>
    <row r="50" spans="1:9" ht="15.75">
      <c r="A50" s="1"/>
      <c r="B50" s="1"/>
      <c r="C50" s="1"/>
      <c r="D50" s="1"/>
      <c r="E50" s="1"/>
      <c r="F50" s="1"/>
      <c r="G50" s="1"/>
      <c r="H50" s="1"/>
      <c r="I50" s="1"/>
    </row>
    <row r="51" spans="1:9" ht="15.75">
      <c r="A51" s="1"/>
      <c r="B51" s="1"/>
      <c r="C51" s="1"/>
      <c r="D51" s="1"/>
      <c r="E51" s="1"/>
      <c r="F51" s="1"/>
      <c r="G51" s="1"/>
      <c r="H51" s="1"/>
      <c r="I51" s="1"/>
    </row>
    <row r="52" spans="1:9" ht="15.75">
      <c r="A52" s="1"/>
      <c r="B52" s="1"/>
      <c r="C52" s="1"/>
      <c r="D52" s="1"/>
      <c r="E52" s="1"/>
      <c r="F52" s="1"/>
      <c r="G52" s="1"/>
      <c r="H52" s="1"/>
      <c r="I52" s="1"/>
    </row>
    <row r="53" spans="1:9" ht="15.75">
      <c r="A53" s="1"/>
      <c r="B53" s="1"/>
      <c r="C53" s="1"/>
      <c r="D53" s="1"/>
      <c r="E53" s="1"/>
      <c r="F53" s="1"/>
      <c r="G53" s="1"/>
      <c r="H53" s="1"/>
      <c r="I53" s="1"/>
    </row>
    <row r="54" spans="1:9" ht="15.75">
      <c r="A54" s="1"/>
      <c r="B54" s="1"/>
      <c r="C54" s="1"/>
      <c r="D54" s="1"/>
      <c r="E54" s="1"/>
      <c r="F54" s="1"/>
      <c r="G54" s="1"/>
      <c r="H54" s="1"/>
      <c r="I54" s="1"/>
    </row>
    <row r="55" spans="1:9" ht="15.75">
      <c r="A55" s="1"/>
      <c r="B55" s="1"/>
      <c r="C55" s="1"/>
      <c r="D55" s="1"/>
      <c r="E55" s="1"/>
      <c r="F55" s="1"/>
      <c r="G55" s="1"/>
      <c r="H55" s="1"/>
      <c r="I55" s="1"/>
    </row>
    <row r="56" spans="1:9" ht="15.75">
      <c r="A56" s="1"/>
      <c r="B56" s="1"/>
      <c r="C56" s="1"/>
      <c r="D56" s="1"/>
      <c r="E56" s="1"/>
      <c r="F56" s="1"/>
      <c r="G56" s="1"/>
      <c r="H56" s="1"/>
      <c r="I56" s="1"/>
    </row>
    <row r="57" spans="1:9" ht="15.75">
      <c r="A57" s="1"/>
      <c r="B57" s="1"/>
      <c r="C57" s="1"/>
      <c r="D57" s="1"/>
      <c r="E57" s="1"/>
      <c r="F57" s="1"/>
      <c r="G57" s="1"/>
      <c r="H57" s="1"/>
      <c r="I57" s="1"/>
    </row>
    <row r="58" spans="1:9" ht="15.75">
      <c r="A58" s="1"/>
      <c r="B58" s="1"/>
      <c r="C58" s="1"/>
      <c r="D58" s="1"/>
      <c r="E58" s="1"/>
      <c r="F58" s="1"/>
      <c r="G58" s="1"/>
      <c r="H58" s="1"/>
      <c r="I58" s="1"/>
    </row>
    <row r="59" spans="1:9" ht="15.75">
      <c r="A59" s="1"/>
      <c r="B59" s="1"/>
      <c r="C59" s="1"/>
      <c r="D59" s="1"/>
      <c r="E59" s="1"/>
      <c r="F59" s="1"/>
      <c r="G59" s="1"/>
      <c r="H59" s="1"/>
      <c r="I59" s="1"/>
    </row>
    <row r="60" spans="1:9" ht="15.75">
      <c r="A60" s="1"/>
      <c r="B60" s="1"/>
      <c r="C60" s="1"/>
      <c r="D60" s="1"/>
      <c r="E60" s="1"/>
      <c r="F60" s="1"/>
      <c r="G60" s="1"/>
      <c r="H60" s="1"/>
      <c r="I60" s="1"/>
    </row>
    <row r="61" spans="1:9" ht="15.75">
      <c r="A61" s="1"/>
      <c r="B61" s="1"/>
      <c r="C61" s="1"/>
      <c r="D61" s="1"/>
      <c r="E61" s="1"/>
      <c r="F61" s="1"/>
      <c r="G61" s="1"/>
      <c r="H61" s="1"/>
      <c r="I61" s="1"/>
    </row>
    <row r="62" spans="1:9" ht="15.75">
      <c r="A62" s="1"/>
      <c r="B62" s="1"/>
      <c r="C62" s="1"/>
      <c r="D62" s="1"/>
      <c r="E62" s="1"/>
      <c r="F62" s="1"/>
      <c r="G62" s="1"/>
      <c r="H62" s="1"/>
      <c r="I62" s="1"/>
    </row>
    <row r="63" spans="1:9" ht="15.75">
      <c r="A63" s="1"/>
      <c r="B63" s="1"/>
      <c r="C63" s="1"/>
      <c r="D63" s="1"/>
      <c r="E63" s="1"/>
      <c r="F63" s="1"/>
      <c r="G63" s="1"/>
      <c r="H63" s="1"/>
      <c r="I63" s="1"/>
    </row>
    <row r="64" spans="1:9" ht="15.75">
      <c r="A64" s="1"/>
      <c r="B64" s="1"/>
      <c r="C64" s="1"/>
      <c r="D64" s="1"/>
      <c r="E64" s="1"/>
      <c r="F64" s="1"/>
      <c r="G64" s="1"/>
      <c r="H64" s="1"/>
      <c r="I64" s="1"/>
    </row>
    <row r="65" spans="1:9" ht="15.75">
      <c r="A65" s="1"/>
      <c r="B65" s="1"/>
      <c r="C65" s="1"/>
      <c r="D65" s="1"/>
      <c r="E65" s="1"/>
      <c r="F65" s="1"/>
      <c r="G65" s="1"/>
      <c r="H65" s="1"/>
      <c r="I65" s="1"/>
    </row>
    <row r="66" spans="1:9" ht="15.75">
      <c r="A66" s="1"/>
      <c r="B66" s="1"/>
      <c r="C66" s="1"/>
      <c r="D66" s="1"/>
      <c r="E66" s="1"/>
      <c r="F66" s="1"/>
      <c r="G66" s="1"/>
      <c r="H66" s="1"/>
      <c r="I66" s="1"/>
    </row>
    <row r="67" spans="1:9" ht="15.75">
      <c r="A67" s="1"/>
      <c r="B67" s="1"/>
      <c r="C67" s="1"/>
      <c r="D67" s="1"/>
      <c r="E67" s="1"/>
      <c r="F67" s="1"/>
      <c r="G67" s="1"/>
      <c r="H67" s="1"/>
      <c r="I67" s="1"/>
    </row>
    <row r="68" spans="1:9" ht="15.75">
      <c r="A68" s="1"/>
      <c r="B68" s="1"/>
      <c r="C68" s="1"/>
      <c r="D68" s="1"/>
      <c r="E68" s="1"/>
      <c r="F68" s="1"/>
      <c r="G68" s="1"/>
      <c r="H68" s="1"/>
      <c r="I68" s="1"/>
    </row>
    <row r="69" spans="1:9" ht="15.75">
      <c r="A69" s="1"/>
      <c r="B69" s="1"/>
      <c r="C69" s="1"/>
      <c r="D69" s="1"/>
      <c r="E69" s="1"/>
      <c r="F69" s="1"/>
      <c r="G69" s="1"/>
      <c r="H69" s="1"/>
      <c r="I69" s="1"/>
    </row>
    <row r="70" spans="1:9" ht="15.75">
      <c r="A70" s="1"/>
      <c r="B70" s="1"/>
      <c r="C70" s="1"/>
      <c r="D70" s="1"/>
      <c r="E70" s="1"/>
      <c r="F70" s="1"/>
      <c r="G70" s="1"/>
      <c r="H70" s="1"/>
      <c r="I70" s="1"/>
    </row>
    <row r="71" spans="1:9" ht="15.75">
      <c r="A71" s="1"/>
      <c r="B71" s="1"/>
      <c r="C71" s="1"/>
      <c r="D71" s="1"/>
      <c r="E71" s="1"/>
      <c r="F71" s="1"/>
      <c r="G71" s="1"/>
      <c r="H71" s="1"/>
      <c r="I71" s="1"/>
    </row>
    <row r="72" spans="1:9" ht="15.75">
      <c r="A72" s="1"/>
      <c r="B72" s="1"/>
      <c r="C72" s="1"/>
      <c r="D72" s="1"/>
      <c r="E72" s="1"/>
      <c r="F72" s="1"/>
      <c r="G72" s="1"/>
      <c r="H72" s="1"/>
      <c r="I72" s="1"/>
    </row>
    <row r="73" spans="1:9" ht="15.75">
      <c r="A73" s="1"/>
      <c r="B73" s="1"/>
      <c r="C73" s="1"/>
      <c r="D73" s="1"/>
      <c r="E73" s="1"/>
      <c r="F73" s="1"/>
      <c r="G73" s="1"/>
      <c r="H73" s="1"/>
      <c r="I73" s="1"/>
    </row>
    <row r="74" spans="1:9" ht="15.75">
      <c r="A74" s="1"/>
      <c r="B74" s="1"/>
      <c r="C74" s="1"/>
      <c r="D74" s="1"/>
      <c r="E74" s="1"/>
      <c r="F74" s="1"/>
      <c r="G74" s="1"/>
      <c r="H74" s="1"/>
      <c r="I74" s="1"/>
    </row>
    <row r="75" spans="1:9" ht="15.75">
      <c r="A75" s="1"/>
      <c r="B75" s="1"/>
      <c r="C75" s="1"/>
      <c r="D75" s="1"/>
      <c r="E75" s="1"/>
      <c r="F75" s="1"/>
      <c r="G75" s="1"/>
      <c r="H75" s="1"/>
      <c r="I75" s="1"/>
    </row>
    <row r="76" spans="1:9" ht="15.75">
      <c r="A76" s="1"/>
      <c r="B76" s="1"/>
      <c r="C76" s="1"/>
      <c r="D76" s="1"/>
      <c r="E76" s="1"/>
      <c r="F76" s="1"/>
      <c r="G76" s="1"/>
      <c r="H76" s="1"/>
      <c r="I76" s="1"/>
    </row>
    <row r="77" spans="1:9" ht="15.75">
      <c r="A77" s="1"/>
      <c r="B77" s="1"/>
      <c r="C77" s="1"/>
      <c r="D77" s="1"/>
      <c r="E77" s="1"/>
      <c r="F77" s="1"/>
      <c r="G77" s="1"/>
      <c r="H77" s="1"/>
      <c r="I77" s="1"/>
    </row>
    <row r="78" spans="1:9" ht="15.75">
      <c r="A78" s="1"/>
      <c r="B78" s="1"/>
      <c r="C78" s="1"/>
      <c r="D78" s="1"/>
      <c r="E78" s="1"/>
      <c r="F78" s="1"/>
      <c r="G78" s="1"/>
      <c r="H78" s="1"/>
      <c r="I78" s="1"/>
    </row>
    <row r="79" spans="1:9" ht="15.75">
      <c r="A79" s="1"/>
      <c r="B79" s="1"/>
      <c r="C79" s="1"/>
      <c r="D79" s="1"/>
      <c r="E79" s="1"/>
      <c r="F79" s="1"/>
      <c r="G79" s="1"/>
      <c r="H79" s="1"/>
      <c r="I79" s="1"/>
    </row>
    <row r="80" spans="1:9" ht="15.75">
      <c r="A80" s="1"/>
      <c r="B80" s="1"/>
      <c r="C80" s="1"/>
      <c r="D80" s="1"/>
      <c r="E80" s="1"/>
      <c r="F80" s="1"/>
      <c r="G80" s="1"/>
      <c r="H80" s="1"/>
      <c r="I80" s="1"/>
    </row>
    <row r="81" spans="1:9" ht="15.75">
      <c r="A81" s="1"/>
      <c r="B81" s="1"/>
      <c r="C81" s="1"/>
      <c r="D81" s="1"/>
      <c r="E81" s="1"/>
      <c r="F81" s="1"/>
      <c r="G81" s="1"/>
      <c r="H81" s="1"/>
      <c r="I81" s="1"/>
    </row>
    <row r="82" spans="1:9" ht="15.75">
      <c r="A82" s="1"/>
      <c r="B82" s="1"/>
      <c r="C82" s="1"/>
      <c r="D82" s="1"/>
      <c r="E82" s="1"/>
      <c r="F82" s="1"/>
      <c r="G82" s="1"/>
      <c r="H82" s="1"/>
      <c r="I82" s="1"/>
    </row>
    <row r="83" spans="1:9" ht="15.75">
      <c r="A83" s="1"/>
      <c r="B83" s="1"/>
      <c r="C83" s="1"/>
      <c r="D83" s="1"/>
      <c r="E83" s="1"/>
      <c r="F83" s="1"/>
      <c r="G83" s="1"/>
      <c r="H83" s="1"/>
      <c r="I83" s="1"/>
    </row>
    <row r="84" spans="1:9" ht="15.75">
      <c r="A84" s="1"/>
      <c r="B84" s="1"/>
      <c r="C84" s="1"/>
      <c r="D84" s="1"/>
      <c r="E84" s="1"/>
      <c r="F84" s="1"/>
      <c r="G84" s="1"/>
      <c r="H84" s="1"/>
      <c r="I84" s="1"/>
    </row>
    <row r="85" spans="1:9" ht="15.75">
      <c r="A85" s="1"/>
      <c r="B85" s="1"/>
      <c r="C85" s="1"/>
      <c r="D85" s="1"/>
      <c r="E85" s="1"/>
      <c r="F85" s="1"/>
      <c r="G85" s="1"/>
      <c r="H85" s="1"/>
      <c r="I85" s="1"/>
    </row>
    <row r="86" spans="1:9" ht="15.75">
      <c r="A86" s="1"/>
      <c r="B86" s="1"/>
      <c r="C86" s="1"/>
      <c r="D86" s="1"/>
      <c r="E86" s="1"/>
      <c r="F86" s="1"/>
      <c r="G86" s="1"/>
      <c r="H86" s="1"/>
      <c r="I86" s="1"/>
    </row>
    <row r="87" spans="1:9" ht="15.75">
      <c r="A87" s="1"/>
      <c r="B87" s="1"/>
      <c r="C87" s="1"/>
      <c r="D87" s="1"/>
      <c r="E87" s="1"/>
      <c r="F87" s="1"/>
      <c r="G87" s="1"/>
      <c r="H87" s="1"/>
      <c r="I87" s="1"/>
    </row>
    <row r="88" spans="1:9" ht="15.75">
      <c r="A88" s="1"/>
      <c r="B88" s="1"/>
      <c r="C88" s="1"/>
      <c r="D88" s="1"/>
      <c r="E88" s="1"/>
      <c r="F88" s="1"/>
      <c r="G88" s="1"/>
      <c r="H88" s="1"/>
      <c r="I88" s="1"/>
    </row>
  </sheetData>
  <mergeCells count="44">
    <mergeCell ref="B35:I35"/>
    <mergeCell ref="C28:I28"/>
    <mergeCell ref="C29:I29"/>
    <mergeCell ref="C30:I30"/>
    <mergeCell ref="C34:I34"/>
    <mergeCell ref="B32:I32"/>
    <mergeCell ref="C23:I23"/>
    <mergeCell ref="C24:I24"/>
    <mergeCell ref="C25:I25"/>
    <mergeCell ref="B22:I22"/>
    <mergeCell ref="B27:I27"/>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C13:I13"/>
    <mergeCell ref="B16:C16"/>
    <mergeCell ref="D16:E16"/>
    <mergeCell ref="F16:G16"/>
    <mergeCell ref="H16:I16"/>
    <mergeCell ref="B15:I15"/>
    <mergeCell ref="C8:E8"/>
    <mergeCell ref="G8:I8"/>
    <mergeCell ref="C11:I11"/>
    <mergeCell ref="C12:I12"/>
    <mergeCell ref="B10:I10"/>
    <mergeCell ref="C7:E7"/>
    <mergeCell ref="G7:I7"/>
    <mergeCell ref="B1:I1"/>
    <mergeCell ref="B3:I3"/>
    <mergeCell ref="B2:I2"/>
    <mergeCell ref="B6:I6"/>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3 E33" xr:uid="{9C2BEC6E-ADA9-4A3F-9738-2F29D853DE42}">
      <formula1>ISNUMBER(E33)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0F189-F968-4806-B3C0-FDA667594A5B}">
  <dimension ref="A1:I88"/>
  <sheetViews>
    <sheetView workbookViewId="0">
      <selection activeCell="A16" sqref="A16"/>
    </sheetView>
  </sheetViews>
  <sheetFormatPr baseColWidth="10" defaultColWidth="9" defaultRowHeight="15.75"/>
  <cols>
    <col min="1" max="1" width="4" style="11" customWidth="1"/>
    <col min="2" max="2" width="23" style="11" customWidth="1"/>
    <col min="3" max="3" width="17" style="11" customWidth="1"/>
    <col min="4" max="4" width="20" style="11" customWidth="1"/>
    <col min="5" max="5" width="24.75" style="11" customWidth="1"/>
    <col min="6" max="6" width="16" style="11" customWidth="1"/>
    <col min="7" max="7" width="18" style="11" customWidth="1"/>
    <col min="8" max="8" width="16" style="11" customWidth="1"/>
    <col min="9" max="9" width="24" style="11" customWidth="1"/>
    <col min="10" max="16384" width="9" style="11"/>
  </cols>
  <sheetData>
    <row r="1" spans="1:9" ht="30" customHeight="1">
      <c r="B1" s="1576" t="s">
        <v>55</v>
      </c>
      <c r="C1" s="1576"/>
      <c r="D1" s="1576"/>
      <c r="E1" s="1576"/>
      <c r="F1" s="1576"/>
      <c r="G1" s="1576"/>
      <c r="H1" s="1576"/>
      <c r="I1" s="1576"/>
    </row>
    <row r="2" spans="1:9" ht="30" customHeight="1">
      <c r="B2" s="1577" t="s">
        <v>56</v>
      </c>
      <c r="C2" s="1577"/>
      <c r="D2" s="1577"/>
      <c r="E2" s="1577"/>
      <c r="F2" s="1577"/>
      <c r="G2" s="1577"/>
      <c r="H2" s="1577"/>
      <c r="I2" s="1577"/>
    </row>
    <row r="3" spans="1:9" ht="30" customHeight="1">
      <c r="B3" s="1584" t="s">
        <v>14</v>
      </c>
      <c r="C3" s="1584"/>
      <c r="D3" s="1584"/>
      <c r="E3" s="1584"/>
      <c r="F3" s="1584"/>
      <c r="G3" s="1584"/>
      <c r="H3" s="1584"/>
      <c r="I3" s="1584"/>
    </row>
    <row r="4" spans="1:9" ht="30" customHeight="1">
      <c r="A4" s="8"/>
      <c r="B4" s="2" t="s">
        <v>15</v>
      </c>
      <c r="C4" s="2" t="s">
        <v>16</v>
      </c>
      <c r="D4" s="2" t="s">
        <v>17</v>
      </c>
      <c r="E4" s="2" t="s">
        <v>18</v>
      </c>
      <c r="F4" s="2" t="s">
        <v>19</v>
      </c>
      <c r="G4" s="2" t="s">
        <v>20</v>
      </c>
      <c r="H4" s="2" t="s">
        <v>21</v>
      </c>
      <c r="I4" s="2" t="s">
        <v>22</v>
      </c>
    </row>
    <row r="5" spans="1:9" ht="30" customHeight="1">
      <c r="A5" s="8"/>
      <c r="B5" s="1291" t="s">
        <v>4488</v>
      </c>
      <c r="C5" s="8"/>
      <c r="D5" s="8"/>
      <c r="E5" s="8"/>
      <c r="F5" s="8"/>
      <c r="G5" s="8"/>
      <c r="H5" s="8"/>
      <c r="I5" s="8"/>
    </row>
    <row r="6" spans="1:9" ht="30" customHeight="1">
      <c r="B6" s="1584" t="s">
        <v>23</v>
      </c>
      <c r="C6" s="1584"/>
      <c r="D6" s="1584"/>
      <c r="E6" s="1584"/>
      <c r="F6" s="1584"/>
      <c r="G6" s="1584"/>
      <c r="H6" s="1584"/>
      <c r="I6" s="1584"/>
    </row>
    <row r="7" spans="1:9" ht="30" customHeight="1">
      <c r="A7" s="8"/>
      <c r="B7" s="12" t="s">
        <v>24</v>
      </c>
      <c r="C7" s="1574"/>
      <c r="D7" s="1574"/>
      <c r="E7" s="1574"/>
      <c r="F7" s="12" t="s">
        <v>25</v>
      </c>
      <c r="G7" s="1575"/>
      <c r="H7" s="1575"/>
      <c r="I7" s="1575"/>
    </row>
    <row r="8" spans="1:9" ht="30" customHeight="1">
      <c r="A8" s="8"/>
      <c r="B8" s="12" t="s">
        <v>26</v>
      </c>
      <c r="C8" s="1578" t="s">
        <v>57</v>
      </c>
      <c r="D8" s="1578"/>
      <c r="E8" s="1578"/>
      <c r="F8" s="12" t="s">
        <v>28</v>
      </c>
      <c r="G8" s="1575"/>
      <c r="H8" s="1575"/>
      <c r="I8" s="1575"/>
    </row>
    <row r="9" spans="1:9" ht="30" customHeight="1">
      <c r="A9" s="8"/>
      <c r="B9" s="8"/>
      <c r="C9" s="8"/>
      <c r="D9" s="8"/>
      <c r="E9" s="8"/>
      <c r="F9" s="8"/>
      <c r="G9" s="8"/>
      <c r="H9" s="8"/>
      <c r="I9" s="8"/>
    </row>
    <row r="10" spans="1:9" ht="30" customHeight="1">
      <c r="B10" s="1584" t="s">
        <v>29</v>
      </c>
      <c r="C10" s="1584"/>
      <c r="D10" s="1584"/>
      <c r="E10" s="1584"/>
      <c r="F10" s="1584"/>
      <c r="G10" s="1584"/>
      <c r="H10" s="1584"/>
      <c r="I10" s="1584"/>
    </row>
    <row r="11" spans="1:9" ht="30" customHeight="1">
      <c r="A11" s="8"/>
      <c r="B11" s="9" t="s">
        <v>30</v>
      </c>
      <c r="C11" s="1579" t="s">
        <v>58</v>
      </c>
      <c r="D11" s="1579"/>
      <c r="E11" s="1579"/>
      <c r="F11" s="1579"/>
      <c r="G11" s="1579"/>
      <c r="H11" s="1579"/>
      <c r="I11" s="1579"/>
    </row>
    <row r="12" spans="1:9" ht="30" customHeight="1">
      <c r="A12" s="8"/>
      <c r="B12" s="9" t="s">
        <v>30</v>
      </c>
      <c r="C12" s="1579" t="s">
        <v>59</v>
      </c>
      <c r="D12" s="1579"/>
      <c r="E12" s="1579"/>
      <c r="F12" s="1579"/>
      <c r="G12" s="1579"/>
      <c r="H12" s="1579"/>
      <c r="I12" s="1579"/>
    </row>
    <row r="13" spans="1:9" ht="30" customHeight="1">
      <c r="A13" s="8"/>
      <c r="B13" s="9" t="s">
        <v>30</v>
      </c>
      <c r="C13" s="1579" t="s">
        <v>60</v>
      </c>
      <c r="D13" s="1579"/>
      <c r="E13" s="1579"/>
      <c r="F13" s="1579"/>
      <c r="G13" s="1579"/>
      <c r="H13" s="1579"/>
      <c r="I13" s="1579"/>
    </row>
    <row r="14" spans="1:9" ht="30" customHeight="1">
      <c r="A14" s="8"/>
      <c r="B14" s="8"/>
      <c r="C14" s="8"/>
      <c r="D14" s="8"/>
      <c r="E14" s="8"/>
      <c r="F14" s="8"/>
      <c r="G14" s="8"/>
      <c r="H14" s="8"/>
      <c r="I14" s="8"/>
    </row>
    <row r="15" spans="1:9" ht="30" customHeight="1">
      <c r="B15" s="1584" t="s">
        <v>33</v>
      </c>
      <c r="C15" s="1584"/>
      <c r="D15" s="1584"/>
      <c r="E15" s="1584"/>
      <c r="F15" s="1584"/>
      <c r="G15" s="1584"/>
      <c r="H15" s="1584"/>
      <c r="I15" s="1584"/>
    </row>
    <row r="16" spans="1:9" ht="30" customHeight="1">
      <c r="A16" s="8"/>
      <c r="B16" s="1580" t="s">
        <v>34</v>
      </c>
      <c r="C16" s="1580"/>
      <c r="D16" s="1580" t="s">
        <v>35</v>
      </c>
      <c r="E16" s="1580"/>
      <c r="F16" s="1580" t="s">
        <v>36</v>
      </c>
      <c r="G16" s="1580"/>
      <c r="H16" s="1580" t="s">
        <v>37</v>
      </c>
      <c r="I16" s="1580"/>
    </row>
    <row r="17" spans="1:9" ht="45" customHeight="1">
      <c r="A17" s="8"/>
      <c r="B17" s="2" t="s">
        <v>61</v>
      </c>
      <c r="C17" s="2"/>
      <c r="D17" s="1579" t="s">
        <v>62</v>
      </c>
      <c r="E17" s="1579"/>
      <c r="F17" s="1581"/>
      <c r="G17" s="1581"/>
      <c r="H17" s="1582" t="s">
        <v>40</v>
      </c>
      <c r="I17" s="1582"/>
    </row>
    <row r="18" spans="1:9" ht="45" customHeight="1">
      <c r="A18" s="8"/>
      <c r="B18" s="2" t="s">
        <v>63</v>
      </c>
      <c r="C18" s="2"/>
      <c r="D18" s="1579" t="s">
        <v>4909</v>
      </c>
      <c r="E18" s="1579"/>
      <c r="F18" s="1581"/>
      <c r="G18" s="1581"/>
      <c r="H18" s="1582" t="s">
        <v>40</v>
      </c>
      <c r="I18" s="1582"/>
    </row>
    <row r="19" spans="1:9" ht="45" customHeight="1">
      <c r="A19" s="8"/>
      <c r="B19" s="2" t="s">
        <v>42</v>
      </c>
      <c r="C19" s="2"/>
      <c r="D19" s="1579" t="s">
        <v>4910</v>
      </c>
      <c r="E19" s="1579"/>
      <c r="F19" s="1581"/>
      <c r="G19" s="1581"/>
      <c r="H19" s="1582" t="s">
        <v>40</v>
      </c>
      <c r="I19" s="1582"/>
    </row>
    <row r="20" spans="1:9" ht="45" customHeight="1">
      <c r="A20" s="8"/>
      <c r="B20" s="2" t="s">
        <v>64</v>
      </c>
      <c r="C20" s="2"/>
      <c r="D20" s="1579" t="s">
        <v>4911</v>
      </c>
      <c r="E20" s="1579"/>
      <c r="F20" s="1581"/>
      <c r="G20" s="1581"/>
      <c r="H20" s="1582" t="s">
        <v>40</v>
      </c>
      <c r="I20" s="1582"/>
    </row>
    <row r="21" spans="1:9" ht="30" customHeight="1">
      <c r="A21" s="8"/>
      <c r="B21" s="8"/>
      <c r="C21" s="8"/>
      <c r="D21" s="8"/>
      <c r="E21" s="8"/>
      <c r="F21" s="8"/>
      <c r="G21" s="8"/>
      <c r="H21" s="8"/>
      <c r="I21" s="8"/>
    </row>
    <row r="22" spans="1:9" ht="30" customHeight="1">
      <c r="B22" s="1584" t="s">
        <v>44</v>
      </c>
      <c r="C22" s="1584"/>
      <c r="D22" s="1584"/>
      <c r="E22" s="1584"/>
      <c r="F22" s="1584"/>
      <c r="G22" s="1584"/>
      <c r="H22" s="1584"/>
      <c r="I22" s="1584"/>
    </row>
    <row r="23" spans="1:9" ht="30" customHeight="1">
      <c r="A23" s="8"/>
      <c r="B23" s="9" t="s">
        <v>30</v>
      </c>
      <c r="C23" s="1579" t="s">
        <v>65</v>
      </c>
      <c r="D23" s="1579"/>
      <c r="E23" s="1579"/>
      <c r="F23" s="1579"/>
      <c r="G23" s="1579"/>
      <c r="H23" s="1579"/>
      <c r="I23" s="1579"/>
    </row>
    <row r="24" spans="1:9" ht="30" customHeight="1">
      <c r="A24" s="8"/>
      <c r="B24" s="9" t="s">
        <v>30</v>
      </c>
      <c r="C24" s="1579" t="s">
        <v>66</v>
      </c>
      <c r="D24" s="1579"/>
      <c r="E24" s="1579"/>
      <c r="F24" s="1579"/>
      <c r="G24" s="1579"/>
      <c r="H24" s="1579"/>
      <c r="I24" s="1579"/>
    </row>
    <row r="25" spans="1:9" ht="30" customHeight="1">
      <c r="A25" s="8"/>
      <c r="B25" s="9" t="s">
        <v>30</v>
      </c>
      <c r="C25" s="1579" t="s">
        <v>67</v>
      </c>
      <c r="D25" s="1579"/>
      <c r="E25" s="1579"/>
      <c r="F25" s="1579"/>
      <c r="G25" s="1579"/>
      <c r="H25" s="1579"/>
      <c r="I25" s="1579"/>
    </row>
    <row r="26" spans="1:9" ht="30" customHeight="1">
      <c r="A26" s="8"/>
      <c r="B26" s="9" t="s">
        <v>30</v>
      </c>
      <c r="C26" s="1579" t="s">
        <v>68</v>
      </c>
      <c r="D26" s="1579"/>
      <c r="E26" s="1579"/>
      <c r="F26" s="1579"/>
      <c r="G26" s="1579"/>
      <c r="H26" s="1579"/>
      <c r="I26" s="1579"/>
    </row>
    <row r="27" spans="1:9" ht="30" customHeight="1">
      <c r="A27" s="8"/>
      <c r="B27" s="8"/>
      <c r="C27" s="8"/>
      <c r="D27" s="8"/>
      <c r="E27" s="8"/>
      <c r="F27" s="8"/>
      <c r="G27" s="8"/>
      <c r="H27" s="8"/>
      <c r="I27" s="8"/>
    </row>
    <row r="28" spans="1:9" ht="30" customHeight="1">
      <c r="B28" s="1584" t="s">
        <v>47</v>
      </c>
      <c r="C28" s="1584"/>
      <c r="D28" s="1584"/>
      <c r="E28" s="1584"/>
      <c r="F28" s="1584"/>
      <c r="G28" s="1584"/>
      <c r="H28" s="1584"/>
      <c r="I28" s="1584"/>
    </row>
    <row r="29" spans="1:9" ht="30" customHeight="1">
      <c r="A29" s="8"/>
      <c r="B29" s="9" t="s">
        <v>30</v>
      </c>
      <c r="C29" s="1579" t="s">
        <v>69</v>
      </c>
      <c r="D29" s="1579"/>
      <c r="E29" s="1579"/>
      <c r="F29" s="1579"/>
      <c r="G29" s="1579"/>
      <c r="H29" s="1579"/>
      <c r="I29" s="1579"/>
    </row>
    <row r="30" spans="1:9" ht="30" customHeight="1">
      <c r="A30" s="8"/>
      <c r="B30" s="9" t="s">
        <v>30</v>
      </c>
      <c r="C30" s="1579" t="s">
        <v>4912</v>
      </c>
      <c r="D30" s="1579"/>
      <c r="E30" s="1579"/>
      <c r="F30" s="1579"/>
      <c r="G30" s="1579"/>
      <c r="H30" s="1579"/>
      <c r="I30" s="1579"/>
    </row>
    <row r="31" spans="1:9" ht="30" customHeight="1">
      <c r="A31" s="8"/>
      <c r="B31" s="9" t="s">
        <v>30</v>
      </c>
      <c r="C31" s="1579" t="s">
        <v>4913</v>
      </c>
      <c r="D31" s="1579"/>
      <c r="E31" s="1579"/>
      <c r="F31" s="1579"/>
      <c r="G31" s="1579"/>
      <c r="H31" s="1579"/>
      <c r="I31" s="1579"/>
    </row>
    <row r="32" spans="1:9" ht="30" customHeight="1">
      <c r="A32" s="8"/>
      <c r="B32" s="8"/>
      <c r="C32" s="8"/>
      <c r="D32" s="8"/>
      <c r="E32" s="8"/>
      <c r="F32" s="8"/>
      <c r="G32" s="8"/>
      <c r="H32" s="8"/>
      <c r="I32" s="8"/>
    </row>
    <row r="33" spans="1:9" ht="30" customHeight="1">
      <c r="B33" s="1584" t="s">
        <v>49</v>
      </c>
      <c r="C33" s="1584"/>
      <c r="D33" s="1584"/>
      <c r="E33" s="1584"/>
      <c r="F33" s="1584"/>
      <c r="G33" s="1584"/>
      <c r="H33" s="1584"/>
      <c r="I33" s="1584"/>
    </row>
    <row r="34" spans="1:9" ht="30" customHeight="1">
      <c r="A34" s="8"/>
      <c r="B34" s="12" t="s">
        <v>50</v>
      </c>
      <c r="C34" s="15"/>
      <c r="D34" s="12" t="s">
        <v>51</v>
      </c>
      <c r="E34" s="13"/>
      <c r="F34" s="12" t="s">
        <v>52</v>
      </c>
      <c r="G34" s="14"/>
      <c r="H34" s="12" t="s">
        <v>53</v>
      </c>
      <c r="I34" s="13"/>
    </row>
    <row r="35" spans="1:9" ht="30" customHeight="1">
      <c r="A35" s="8"/>
      <c r="B35" s="12" t="s">
        <v>54</v>
      </c>
      <c r="C35" s="1581"/>
      <c r="D35" s="1581"/>
      <c r="E35" s="1581"/>
      <c r="F35" s="1581"/>
      <c r="G35" s="1581"/>
      <c r="H35" s="1581"/>
      <c r="I35" s="1581"/>
    </row>
    <row r="36" spans="1:9" ht="30" customHeight="1">
      <c r="A36" s="8"/>
      <c r="B36" s="1570" t="s">
        <v>4914</v>
      </c>
      <c r="C36" s="1570"/>
      <c r="D36" s="1570"/>
      <c r="E36" s="1570"/>
      <c r="F36" s="1570"/>
      <c r="G36" s="1570"/>
      <c r="H36" s="1570"/>
      <c r="I36" s="1570"/>
    </row>
    <row r="37" spans="1:9" ht="30" customHeight="1">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sheetData>
  <mergeCells count="45">
    <mergeCell ref="C35:I35"/>
    <mergeCell ref="B36:I36"/>
    <mergeCell ref="C29:I29"/>
    <mergeCell ref="C30:I30"/>
    <mergeCell ref="C31:I31"/>
    <mergeCell ref="C23:I23"/>
    <mergeCell ref="C24:I24"/>
    <mergeCell ref="C25:I25"/>
    <mergeCell ref="C26:I26"/>
    <mergeCell ref="B22:I22"/>
    <mergeCell ref="B19:C19"/>
    <mergeCell ref="D19:E19"/>
    <mergeCell ref="F19:G19"/>
    <mergeCell ref="H19:I19"/>
    <mergeCell ref="B20:C20"/>
    <mergeCell ref="D20:E20"/>
    <mergeCell ref="F20:G20"/>
    <mergeCell ref="H20:I20"/>
    <mergeCell ref="F17:G17"/>
    <mergeCell ref="H17:I17"/>
    <mergeCell ref="B18:C18"/>
    <mergeCell ref="D18:E18"/>
    <mergeCell ref="F18:G18"/>
    <mergeCell ref="H18:I18"/>
    <mergeCell ref="B1:I1"/>
    <mergeCell ref="B3:I3"/>
    <mergeCell ref="B6:I6"/>
    <mergeCell ref="C8:E8"/>
    <mergeCell ref="G8:I8"/>
    <mergeCell ref="B28:I28"/>
    <mergeCell ref="B33:I33"/>
    <mergeCell ref="B2:I2"/>
    <mergeCell ref="C7:E7"/>
    <mergeCell ref="G7:I7"/>
    <mergeCell ref="C11:I11"/>
    <mergeCell ref="C12:I12"/>
    <mergeCell ref="B10:I10"/>
    <mergeCell ref="C13:I13"/>
    <mergeCell ref="B16:C16"/>
    <mergeCell ref="D16:E16"/>
    <mergeCell ref="F16:G16"/>
    <mergeCell ref="H16:I16"/>
    <mergeCell ref="B15:I15"/>
    <mergeCell ref="B17:C17"/>
    <mergeCell ref="D17:E17"/>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4 E34" xr:uid="{5EEEA377-AE49-4783-8B2F-BF10BDD606B3}">
      <formula1>ISNUMBER(E34)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CE146-526F-494A-9B20-C9B8EFE21FDE}">
  <dimension ref="A1:I88"/>
  <sheetViews>
    <sheetView workbookViewId="0">
      <selection activeCell="A14" sqref="A14"/>
    </sheetView>
  </sheetViews>
  <sheetFormatPr baseColWidth="10" defaultColWidth="9" defaultRowHeight="15.75"/>
  <cols>
    <col min="1" max="1" width="4" style="11" customWidth="1"/>
    <col min="2" max="2" width="23" style="11" customWidth="1"/>
    <col min="3" max="3" width="17" style="11" customWidth="1"/>
    <col min="4" max="4" width="22.5" style="11" customWidth="1"/>
    <col min="5" max="5" width="25.75" style="11" customWidth="1"/>
    <col min="6" max="6" width="16" style="11" customWidth="1"/>
    <col min="7" max="7" width="18" style="11" customWidth="1"/>
    <col min="8" max="8" width="16" style="11" customWidth="1"/>
    <col min="9" max="9" width="24" style="11" customWidth="1"/>
    <col min="10" max="16384" width="9" style="11"/>
  </cols>
  <sheetData>
    <row r="1" spans="1:9" ht="30" customHeight="1">
      <c r="B1" s="1576" t="s">
        <v>70</v>
      </c>
      <c r="C1" s="1576"/>
      <c r="D1" s="1576"/>
      <c r="E1" s="1576"/>
      <c r="F1" s="1576"/>
      <c r="G1" s="1576"/>
      <c r="H1" s="1576"/>
      <c r="I1" s="1576"/>
    </row>
    <row r="2" spans="1:9" ht="33.950000000000003" customHeight="1">
      <c r="B2" s="1577" t="s">
        <v>71</v>
      </c>
      <c r="C2" s="1577"/>
      <c r="D2" s="1577"/>
      <c r="E2" s="1577"/>
      <c r="F2" s="1577"/>
      <c r="G2" s="1577"/>
      <c r="H2" s="1577"/>
      <c r="I2" s="1577"/>
    </row>
    <row r="3" spans="1:9" ht="35.1" customHeight="1">
      <c r="B3" s="1584" t="s">
        <v>14</v>
      </c>
      <c r="C3" s="1584"/>
      <c r="D3" s="1584"/>
      <c r="E3" s="1584"/>
      <c r="F3" s="1584"/>
      <c r="G3" s="1584"/>
      <c r="H3" s="1584"/>
      <c r="I3" s="1584"/>
    </row>
    <row r="4" spans="1:9" ht="35.1" customHeight="1">
      <c r="A4" s="8"/>
      <c r="B4" s="2" t="s">
        <v>15</v>
      </c>
      <c r="C4" s="2" t="s">
        <v>16</v>
      </c>
      <c r="D4" s="2" t="s">
        <v>17</v>
      </c>
      <c r="E4" s="2" t="s">
        <v>18</v>
      </c>
      <c r="F4" s="2" t="s">
        <v>19</v>
      </c>
      <c r="G4" s="2" t="s">
        <v>20</v>
      </c>
      <c r="H4" s="2" t="s">
        <v>21</v>
      </c>
      <c r="I4" s="2" t="s">
        <v>22</v>
      </c>
    </row>
    <row r="5" spans="1:9" ht="35.1" customHeight="1">
      <c r="A5" s="8"/>
      <c r="B5" s="1291" t="s">
        <v>4488</v>
      </c>
      <c r="C5" s="8"/>
      <c r="D5" s="8"/>
      <c r="E5" s="8"/>
      <c r="F5" s="8"/>
      <c r="G5" s="8"/>
      <c r="H5" s="8"/>
      <c r="I5" s="8"/>
    </row>
    <row r="6" spans="1:9" ht="35.1" customHeight="1">
      <c r="B6" s="1584" t="s">
        <v>23</v>
      </c>
      <c r="C6" s="1584"/>
      <c r="D6" s="1584"/>
      <c r="E6" s="1584"/>
      <c r="F6" s="1584"/>
      <c r="G6" s="1584"/>
      <c r="H6" s="1584"/>
      <c r="I6" s="1584"/>
    </row>
    <row r="7" spans="1:9" ht="35.1" customHeight="1">
      <c r="A7" s="8"/>
      <c r="B7" s="12" t="s">
        <v>24</v>
      </c>
      <c r="C7" s="1574"/>
      <c r="D7" s="1574"/>
      <c r="E7" s="1574"/>
      <c r="F7" s="12" t="s">
        <v>25</v>
      </c>
      <c r="G7" s="1575"/>
      <c r="H7" s="1575"/>
      <c r="I7" s="1575"/>
    </row>
    <row r="8" spans="1:9" ht="35.1" customHeight="1">
      <c r="A8" s="8"/>
      <c r="B8" s="12" t="s">
        <v>26</v>
      </c>
      <c r="C8" s="1578" t="s">
        <v>72</v>
      </c>
      <c r="D8" s="1578"/>
      <c r="E8" s="1578"/>
      <c r="F8" s="12" t="s">
        <v>28</v>
      </c>
      <c r="G8" s="1575"/>
      <c r="H8" s="1575"/>
      <c r="I8" s="1575"/>
    </row>
    <row r="9" spans="1:9" ht="35.1" customHeight="1">
      <c r="A9" s="8"/>
      <c r="B9" s="8"/>
      <c r="C9" s="8"/>
      <c r="D9" s="8"/>
      <c r="E9" s="8"/>
      <c r="F9" s="8"/>
      <c r="G9" s="8"/>
      <c r="H9" s="8"/>
      <c r="I9" s="8"/>
    </row>
    <row r="10" spans="1:9" ht="35.1" customHeight="1">
      <c r="B10" s="1584" t="s">
        <v>29</v>
      </c>
      <c r="C10" s="1584"/>
      <c r="D10" s="1584"/>
      <c r="E10" s="1584"/>
      <c r="F10" s="1584"/>
      <c r="G10" s="1584"/>
      <c r="H10" s="1584"/>
      <c r="I10" s="1584"/>
    </row>
    <row r="11" spans="1:9" ht="35.1" customHeight="1">
      <c r="A11" s="8"/>
      <c r="B11" s="9" t="s">
        <v>30</v>
      </c>
      <c r="C11" s="1579" t="s">
        <v>73</v>
      </c>
      <c r="D11" s="1579"/>
      <c r="E11" s="1579"/>
      <c r="F11" s="1579"/>
      <c r="G11" s="1579"/>
      <c r="H11" s="1579"/>
      <c r="I11" s="1579"/>
    </row>
    <row r="12" spans="1:9" ht="35.1" customHeight="1">
      <c r="A12" s="8"/>
      <c r="B12" s="9" t="s">
        <v>30</v>
      </c>
      <c r="C12" s="1579" t="s">
        <v>74</v>
      </c>
      <c r="D12" s="1579"/>
      <c r="E12" s="1579"/>
      <c r="F12" s="1579"/>
      <c r="G12" s="1579"/>
      <c r="H12" s="1579"/>
      <c r="I12" s="1579"/>
    </row>
    <row r="13" spans="1:9" ht="35.1" customHeight="1">
      <c r="A13" s="8"/>
      <c r="B13" s="8"/>
      <c r="C13" s="8"/>
      <c r="D13" s="8"/>
      <c r="E13" s="8"/>
      <c r="F13" s="8"/>
      <c r="G13" s="8"/>
      <c r="H13" s="8"/>
      <c r="I13" s="8"/>
    </row>
    <row r="14" spans="1:9" ht="35.1" customHeight="1">
      <c r="B14" s="1584" t="s">
        <v>33</v>
      </c>
      <c r="C14" s="1584"/>
      <c r="D14" s="1584"/>
      <c r="E14" s="1584"/>
      <c r="F14" s="1584"/>
      <c r="G14" s="1584"/>
      <c r="H14" s="1584"/>
      <c r="I14" s="1584"/>
    </row>
    <row r="15" spans="1:9" ht="35.1" customHeight="1">
      <c r="A15" s="8"/>
      <c r="B15" s="1580" t="s">
        <v>34</v>
      </c>
      <c r="C15" s="1580"/>
      <c r="D15" s="1580" t="s">
        <v>35</v>
      </c>
      <c r="E15" s="1580"/>
      <c r="F15" s="1580" t="s">
        <v>36</v>
      </c>
      <c r="G15" s="1580"/>
      <c r="H15" s="1580" t="s">
        <v>37</v>
      </c>
      <c r="I15" s="1580"/>
    </row>
    <row r="16" spans="1:9" ht="45" customHeight="1">
      <c r="A16" s="8"/>
      <c r="B16" s="2" t="s">
        <v>75</v>
      </c>
      <c r="C16" s="2"/>
      <c r="D16" s="1579" t="s">
        <v>4915</v>
      </c>
      <c r="E16" s="1579"/>
      <c r="F16" s="1581"/>
      <c r="G16" s="1581"/>
      <c r="H16" s="1582" t="s">
        <v>40</v>
      </c>
      <c r="I16" s="1582"/>
    </row>
    <row r="17" spans="1:9" ht="45" customHeight="1">
      <c r="A17" s="8"/>
      <c r="B17" s="2" t="s">
        <v>76</v>
      </c>
      <c r="C17" s="2"/>
      <c r="D17" s="1579" t="s">
        <v>4916</v>
      </c>
      <c r="E17" s="1579"/>
      <c r="F17" s="1581"/>
      <c r="G17" s="1581"/>
      <c r="H17" s="1582" t="s">
        <v>40</v>
      </c>
      <c r="I17" s="1582"/>
    </row>
    <row r="18" spans="1:9" ht="45" customHeight="1">
      <c r="A18" s="8"/>
      <c r="B18" s="2" t="s">
        <v>42</v>
      </c>
      <c r="C18" s="2"/>
      <c r="D18" s="1579" t="s">
        <v>4917</v>
      </c>
      <c r="E18" s="1579"/>
      <c r="F18" s="1581"/>
      <c r="G18" s="1581"/>
      <c r="H18" s="1582" t="s">
        <v>40</v>
      </c>
      <c r="I18" s="1582"/>
    </row>
    <row r="19" spans="1:9" ht="35.1" customHeight="1">
      <c r="A19" s="8"/>
      <c r="B19" s="8"/>
      <c r="C19" s="8"/>
      <c r="D19" s="8"/>
      <c r="E19" s="8"/>
      <c r="F19" s="8"/>
      <c r="G19" s="8"/>
      <c r="H19" s="8"/>
      <c r="I19" s="8"/>
    </row>
    <row r="20" spans="1:9" ht="35.1" customHeight="1">
      <c r="B20" s="1584" t="s">
        <v>44</v>
      </c>
      <c r="C20" s="1584"/>
      <c r="D20" s="1584"/>
      <c r="E20" s="1584"/>
      <c r="F20" s="1584"/>
      <c r="G20" s="1584"/>
      <c r="H20" s="1584"/>
      <c r="I20" s="1584"/>
    </row>
    <row r="21" spans="1:9" ht="35.1" customHeight="1">
      <c r="A21" s="8"/>
      <c r="B21" s="9" t="s">
        <v>30</v>
      </c>
      <c r="C21" s="1579" t="s">
        <v>77</v>
      </c>
      <c r="D21" s="1579"/>
      <c r="E21" s="1579"/>
      <c r="F21" s="1579"/>
      <c r="G21" s="1579"/>
      <c r="H21" s="1579"/>
      <c r="I21" s="1579"/>
    </row>
    <row r="22" spans="1:9" ht="35.1" customHeight="1">
      <c r="A22" s="8"/>
      <c r="B22" s="9" t="s">
        <v>30</v>
      </c>
      <c r="C22" s="1579" t="s">
        <v>78</v>
      </c>
      <c r="D22" s="1579"/>
      <c r="E22" s="1579"/>
      <c r="F22" s="1579"/>
      <c r="G22" s="1579"/>
      <c r="H22" s="1579"/>
      <c r="I22" s="1579"/>
    </row>
    <row r="23" spans="1:9" ht="35.1" customHeight="1">
      <c r="A23" s="8"/>
      <c r="B23" s="9" t="s">
        <v>30</v>
      </c>
      <c r="C23" s="1579" t="s">
        <v>79</v>
      </c>
      <c r="D23" s="1579"/>
      <c r="E23" s="1579"/>
      <c r="F23" s="1579"/>
      <c r="G23" s="1579"/>
      <c r="H23" s="1579"/>
      <c r="I23" s="1579"/>
    </row>
    <row r="24" spans="1:9" ht="35.1" customHeight="1">
      <c r="A24" s="8"/>
      <c r="B24" s="8"/>
      <c r="C24" s="8"/>
      <c r="D24" s="8"/>
      <c r="E24" s="8"/>
      <c r="F24" s="8"/>
      <c r="G24" s="8"/>
      <c r="H24" s="8"/>
      <c r="I24" s="8"/>
    </row>
    <row r="25" spans="1:9" ht="35.1" customHeight="1">
      <c r="B25" s="1584" t="s">
        <v>47</v>
      </c>
      <c r="C25" s="1584"/>
      <c r="D25" s="1584"/>
      <c r="E25" s="1584"/>
      <c r="F25" s="1584"/>
      <c r="G25" s="1584"/>
      <c r="H25" s="1584"/>
      <c r="I25" s="1584"/>
    </row>
    <row r="26" spans="1:9" ht="35.1" customHeight="1">
      <c r="A26" s="8"/>
      <c r="B26" s="9" t="s">
        <v>30</v>
      </c>
      <c r="C26" s="1579" t="s">
        <v>80</v>
      </c>
      <c r="D26" s="1579"/>
      <c r="E26" s="1579"/>
      <c r="F26" s="1579"/>
      <c r="G26" s="1579"/>
      <c r="H26" s="1579"/>
      <c r="I26" s="1579"/>
    </row>
    <row r="27" spans="1:9" ht="35.1" customHeight="1">
      <c r="A27" s="8"/>
      <c r="B27" s="9" t="s">
        <v>30</v>
      </c>
      <c r="C27" s="1579" t="s">
        <v>81</v>
      </c>
      <c r="D27" s="1579"/>
      <c r="E27" s="1579"/>
      <c r="F27" s="1579"/>
      <c r="G27" s="1579"/>
      <c r="H27" s="1579"/>
      <c r="I27" s="1579"/>
    </row>
    <row r="28" spans="1:9" ht="35.1" customHeight="1">
      <c r="A28" s="8"/>
      <c r="B28" s="9" t="s">
        <v>30</v>
      </c>
      <c r="C28" s="1579" t="s">
        <v>4918</v>
      </c>
      <c r="D28" s="1579"/>
      <c r="E28" s="1579"/>
      <c r="F28" s="1579"/>
      <c r="G28" s="1579"/>
      <c r="H28" s="1579"/>
      <c r="I28" s="1579"/>
    </row>
    <row r="29" spans="1:9" ht="35.1" customHeight="1">
      <c r="A29" s="8"/>
      <c r="B29" s="8"/>
      <c r="C29" s="8"/>
      <c r="D29" s="8"/>
      <c r="E29" s="8"/>
      <c r="F29" s="8"/>
      <c r="G29" s="8"/>
      <c r="H29" s="8"/>
      <c r="I29" s="8"/>
    </row>
    <row r="30" spans="1:9" ht="35.1" customHeight="1">
      <c r="B30" s="1584" t="s">
        <v>49</v>
      </c>
      <c r="C30" s="1584"/>
      <c r="D30" s="1584"/>
      <c r="E30" s="1584"/>
      <c r="F30" s="1584"/>
      <c r="G30" s="1584"/>
      <c r="H30" s="1584"/>
      <c r="I30" s="1584"/>
    </row>
    <row r="31" spans="1:9" ht="35.1" customHeight="1">
      <c r="A31" s="8"/>
      <c r="B31" s="12" t="s">
        <v>50</v>
      </c>
      <c r="C31" s="15"/>
      <c r="D31" s="12" t="s">
        <v>51</v>
      </c>
      <c r="E31" s="13"/>
      <c r="F31" s="12" t="s">
        <v>52</v>
      </c>
      <c r="G31" s="14"/>
      <c r="H31" s="12" t="s">
        <v>53</v>
      </c>
      <c r="I31" s="13"/>
    </row>
    <row r="32" spans="1:9" ht="35.1" customHeight="1">
      <c r="A32" s="8"/>
      <c r="B32" s="12" t="s">
        <v>54</v>
      </c>
      <c r="C32" s="1581"/>
      <c r="D32" s="1581"/>
      <c r="E32" s="1581"/>
      <c r="F32" s="1581"/>
      <c r="G32" s="1581"/>
      <c r="H32" s="1581"/>
      <c r="I32" s="1581"/>
    </row>
    <row r="33" spans="1:9" ht="35.1" customHeight="1">
      <c r="A33" s="8"/>
      <c r="B33" s="1570" t="s">
        <v>4919</v>
      </c>
      <c r="C33" s="1570"/>
      <c r="D33" s="1570"/>
      <c r="E33" s="1570"/>
      <c r="F33" s="1570"/>
      <c r="G33" s="1570"/>
      <c r="H33" s="1570"/>
      <c r="I33" s="1570"/>
    </row>
    <row r="34" spans="1:9">
      <c r="A34" s="8"/>
      <c r="B34" s="8"/>
      <c r="C34" s="8"/>
      <c r="D34" s="8"/>
      <c r="E34" s="8"/>
      <c r="F34" s="8"/>
      <c r="G34" s="8"/>
      <c r="H34" s="8"/>
      <c r="I34" s="8"/>
    </row>
    <row r="35" spans="1:9">
      <c r="A35" s="8"/>
      <c r="B35" s="8"/>
      <c r="C35" s="8"/>
      <c r="D35" s="8"/>
      <c r="E35" s="8"/>
      <c r="F35" s="8"/>
      <c r="G35" s="8"/>
      <c r="H35" s="8"/>
      <c r="I35" s="8"/>
    </row>
    <row r="36" spans="1:9">
      <c r="A36" s="8"/>
      <c r="B36" s="8"/>
      <c r="C36" s="8"/>
      <c r="D36" s="8"/>
      <c r="E36" s="8"/>
      <c r="F36" s="8"/>
      <c r="G36" s="8"/>
      <c r="H36" s="8"/>
      <c r="I36" s="8"/>
    </row>
    <row r="37" spans="1:9">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sheetData>
  <mergeCells count="39">
    <mergeCell ref="C32:I32"/>
    <mergeCell ref="B33:I33"/>
    <mergeCell ref="C22:I22"/>
    <mergeCell ref="C23:I23"/>
    <mergeCell ref="C26:I26"/>
    <mergeCell ref="C27:I27"/>
    <mergeCell ref="C28:I28"/>
    <mergeCell ref="B18:C18"/>
    <mergeCell ref="D18:E18"/>
    <mergeCell ref="F18:G18"/>
    <mergeCell ref="H18:I18"/>
    <mergeCell ref="C21:I21"/>
    <mergeCell ref="H16:I16"/>
    <mergeCell ref="B17:C17"/>
    <mergeCell ref="D17:E17"/>
    <mergeCell ref="F17:G17"/>
    <mergeCell ref="H17:I17"/>
    <mergeCell ref="B1:I1"/>
    <mergeCell ref="B2:I2"/>
    <mergeCell ref="B3:I3"/>
    <mergeCell ref="B6:I6"/>
    <mergeCell ref="C8:E8"/>
    <mergeCell ref="G8:I8"/>
    <mergeCell ref="B14:I14"/>
    <mergeCell ref="B20:I20"/>
    <mergeCell ref="B25:I25"/>
    <mergeCell ref="B30:I30"/>
    <mergeCell ref="C7:E7"/>
    <mergeCell ref="G7:I7"/>
    <mergeCell ref="C11:I11"/>
    <mergeCell ref="C12:I12"/>
    <mergeCell ref="B10:I10"/>
    <mergeCell ref="B15:C15"/>
    <mergeCell ref="D15:E15"/>
    <mergeCell ref="F15:G15"/>
    <mergeCell ref="H15:I15"/>
    <mergeCell ref="B16:C16"/>
    <mergeCell ref="D16:E16"/>
    <mergeCell ref="F16:G16"/>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1 E31" xr:uid="{EBF234D3-3F6D-403A-9953-EECC73E9965F}">
      <formula1>ISNUMBER(E31)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F9891-7663-4455-8306-681003D61D2A}">
  <dimension ref="A1:I89"/>
  <sheetViews>
    <sheetView workbookViewId="0">
      <selection activeCell="A15" sqref="A15"/>
    </sheetView>
  </sheetViews>
  <sheetFormatPr baseColWidth="10" defaultColWidth="9" defaultRowHeight="15.75"/>
  <cols>
    <col min="1" max="1" width="4" style="11" customWidth="1"/>
    <col min="2" max="2" width="23" style="11" customWidth="1"/>
    <col min="3" max="3" width="17" style="11" customWidth="1"/>
    <col min="4" max="4" width="18.5" style="11" customWidth="1"/>
    <col min="5" max="5" width="21.25" style="11" customWidth="1"/>
    <col min="6" max="6" width="16" style="11" customWidth="1"/>
    <col min="7" max="7" width="18" style="11" customWidth="1"/>
    <col min="8" max="8" width="16" style="11" customWidth="1"/>
    <col min="9" max="9" width="24" style="11" customWidth="1"/>
    <col min="10" max="16384" width="9" style="11"/>
  </cols>
  <sheetData>
    <row r="1" spans="1:9" ht="30" customHeight="1">
      <c r="B1" s="1576" t="s">
        <v>82</v>
      </c>
      <c r="C1" s="1576"/>
      <c r="D1" s="1576"/>
      <c r="E1" s="1576"/>
      <c r="F1" s="1576"/>
      <c r="G1" s="1576"/>
      <c r="H1" s="1576"/>
      <c r="I1" s="1576"/>
    </row>
    <row r="2" spans="1:9" ht="35.1" customHeight="1">
      <c r="B2" s="1577" t="s">
        <v>83</v>
      </c>
      <c r="C2" s="1577"/>
      <c r="D2" s="1577"/>
      <c r="E2" s="1577"/>
      <c r="F2" s="1577"/>
      <c r="G2" s="1577"/>
      <c r="H2" s="1577"/>
      <c r="I2" s="1577"/>
    </row>
    <row r="3" spans="1:9" ht="35.1" customHeight="1">
      <c r="B3" s="1584" t="s">
        <v>14</v>
      </c>
      <c r="C3" s="1584"/>
      <c r="D3" s="1584"/>
      <c r="E3" s="1584"/>
      <c r="F3" s="1584"/>
      <c r="G3" s="1584"/>
      <c r="H3" s="1584"/>
      <c r="I3" s="1584"/>
    </row>
    <row r="4" spans="1:9" ht="35.1" customHeight="1">
      <c r="A4" s="8"/>
      <c r="B4" s="2" t="s">
        <v>15</v>
      </c>
      <c r="C4" s="2" t="s">
        <v>16</v>
      </c>
      <c r="D4" s="2" t="s">
        <v>17</v>
      </c>
      <c r="E4" s="2" t="s">
        <v>18</v>
      </c>
      <c r="F4" s="2" t="s">
        <v>19</v>
      </c>
      <c r="G4" s="2" t="s">
        <v>20</v>
      </c>
      <c r="H4" s="2" t="s">
        <v>21</v>
      </c>
      <c r="I4" s="2" t="s">
        <v>22</v>
      </c>
    </row>
    <row r="5" spans="1:9" ht="35.1" customHeight="1">
      <c r="A5" s="8"/>
      <c r="B5" s="1291" t="s">
        <v>4488</v>
      </c>
      <c r="C5" s="8"/>
      <c r="D5" s="8"/>
      <c r="E5" s="8"/>
      <c r="F5" s="8"/>
      <c r="G5" s="8"/>
      <c r="H5" s="8"/>
      <c r="I5" s="8"/>
    </row>
    <row r="6" spans="1:9" ht="35.1" customHeight="1">
      <c r="B6" s="1584" t="s">
        <v>23</v>
      </c>
      <c r="C6" s="1584"/>
      <c r="D6" s="1584"/>
      <c r="E6" s="1584"/>
      <c r="F6" s="1584"/>
      <c r="G6" s="1584"/>
      <c r="H6" s="1584"/>
      <c r="I6" s="1584"/>
    </row>
    <row r="7" spans="1:9" ht="35.1" customHeight="1">
      <c r="A7" s="8"/>
      <c r="B7" s="12" t="s">
        <v>24</v>
      </c>
      <c r="C7" s="1574"/>
      <c r="D7" s="1574"/>
      <c r="E7" s="1574"/>
      <c r="F7" s="12" t="s">
        <v>25</v>
      </c>
      <c r="G7" s="1575"/>
      <c r="H7" s="1575"/>
      <c r="I7" s="1575"/>
    </row>
    <row r="8" spans="1:9" ht="35.1" customHeight="1">
      <c r="A8" s="8"/>
      <c r="B8" s="12" t="s">
        <v>26</v>
      </c>
      <c r="C8" s="1578" t="s">
        <v>84</v>
      </c>
      <c r="D8" s="1578"/>
      <c r="E8" s="1578"/>
      <c r="F8" s="12" t="s">
        <v>28</v>
      </c>
      <c r="G8" s="1575"/>
      <c r="H8" s="1575"/>
      <c r="I8" s="1575"/>
    </row>
    <row r="9" spans="1:9" ht="35.1" customHeight="1">
      <c r="A9" s="8"/>
      <c r="B9" s="8"/>
      <c r="C9" s="8"/>
      <c r="D9" s="8"/>
      <c r="E9" s="8"/>
      <c r="F9" s="8"/>
      <c r="G9" s="8"/>
      <c r="H9" s="8"/>
      <c r="I9" s="8"/>
    </row>
    <row r="10" spans="1:9" ht="35.1" customHeight="1">
      <c r="B10" s="1584" t="s">
        <v>29</v>
      </c>
      <c r="C10" s="1584"/>
      <c r="D10" s="1584"/>
      <c r="E10" s="1584"/>
      <c r="F10" s="1584"/>
      <c r="G10" s="1584"/>
      <c r="H10" s="1584"/>
      <c r="I10" s="1584"/>
    </row>
    <row r="11" spans="1:9" ht="35.1" customHeight="1">
      <c r="A11" s="8"/>
      <c r="B11" s="9" t="s">
        <v>30</v>
      </c>
      <c r="C11" s="1579" t="s">
        <v>85</v>
      </c>
      <c r="D11" s="1579"/>
      <c r="E11" s="1579"/>
      <c r="F11" s="1579"/>
      <c r="G11" s="1579"/>
      <c r="H11" s="1579"/>
      <c r="I11" s="1579"/>
    </row>
    <row r="12" spans="1:9" ht="35.1" customHeight="1">
      <c r="A12" s="8"/>
      <c r="B12" s="9" t="s">
        <v>30</v>
      </c>
      <c r="C12" s="1579" t="s">
        <v>86</v>
      </c>
      <c r="D12" s="1579"/>
      <c r="E12" s="1579"/>
      <c r="F12" s="1579"/>
      <c r="G12" s="1579"/>
      <c r="H12" s="1579"/>
      <c r="I12" s="1579"/>
    </row>
    <row r="13" spans="1:9" ht="35.1" customHeight="1">
      <c r="A13" s="8"/>
      <c r="B13" s="9" t="s">
        <v>30</v>
      </c>
      <c r="C13" s="1579" t="s">
        <v>87</v>
      </c>
      <c r="D13" s="1579"/>
      <c r="E13" s="1579"/>
      <c r="F13" s="1579"/>
      <c r="G13" s="1579"/>
      <c r="H13" s="1579"/>
      <c r="I13" s="1579"/>
    </row>
    <row r="14" spans="1:9" ht="35.1" customHeight="1">
      <c r="A14" s="8"/>
      <c r="B14" s="8"/>
      <c r="C14" s="8"/>
      <c r="D14" s="8"/>
      <c r="E14" s="8"/>
      <c r="F14" s="8"/>
      <c r="G14" s="8"/>
      <c r="H14" s="8"/>
      <c r="I14" s="8"/>
    </row>
    <row r="15" spans="1:9" ht="35.1" customHeight="1">
      <c r="B15" s="1584" t="s">
        <v>33</v>
      </c>
      <c r="C15" s="1584"/>
      <c r="D15" s="1584"/>
      <c r="E15" s="1584"/>
      <c r="F15" s="1584"/>
      <c r="G15" s="1584"/>
      <c r="H15" s="1584"/>
      <c r="I15" s="1584"/>
    </row>
    <row r="16" spans="1:9" ht="35.1" customHeight="1">
      <c r="A16" s="8"/>
      <c r="B16" s="1580" t="s">
        <v>34</v>
      </c>
      <c r="C16" s="1580"/>
      <c r="D16" s="1580" t="s">
        <v>35</v>
      </c>
      <c r="E16" s="1580"/>
      <c r="F16" s="1580" t="s">
        <v>36</v>
      </c>
      <c r="G16" s="1580"/>
      <c r="H16" s="1580" t="s">
        <v>37</v>
      </c>
      <c r="I16" s="1580"/>
    </row>
    <row r="17" spans="1:9" ht="45" customHeight="1">
      <c r="A17" s="8"/>
      <c r="B17" s="1585" t="s">
        <v>61</v>
      </c>
      <c r="C17" s="1585"/>
      <c r="D17" s="1579" t="s">
        <v>88</v>
      </c>
      <c r="E17" s="1579"/>
      <c r="F17" s="1581"/>
      <c r="G17" s="1581"/>
      <c r="H17" s="1582" t="s">
        <v>40</v>
      </c>
      <c r="I17" s="1582"/>
    </row>
    <row r="18" spans="1:9" ht="45" customHeight="1">
      <c r="A18" s="8"/>
      <c r="B18" s="1585" t="s">
        <v>76</v>
      </c>
      <c r="C18" s="1585"/>
      <c r="D18" s="1579" t="s">
        <v>4920</v>
      </c>
      <c r="E18" s="1579"/>
      <c r="F18" s="1581"/>
      <c r="G18" s="1581"/>
      <c r="H18" s="1582" t="s">
        <v>40</v>
      </c>
      <c r="I18" s="1582"/>
    </row>
    <row r="19" spans="1:9" ht="45" customHeight="1">
      <c r="A19" s="8"/>
      <c r="B19" s="1585" t="s">
        <v>42</v>
      </c>
      <c r="C19" s="1585"/>
      <c r="D19" s="1579" t="s">
        <v>4921</v>
      </c>
      <c r="E19" s="1579"/>
      <c r="F19" s="1581"/>
      <c r="G19" s="1581"/>
      <c r="H19" s="1582" t="s">
        <v>40</v>
      </c>
      <c r="I19" s="1582"/>
    </row>
    <row r="20" spans="1:9" ht="45" customHeight="1">
      <c r="A20" s="8"/>
      <c r="B20" s="1585" t="s">
        <v>43</v>
      </c>
      <c r="C20" s="1585"/>
      <c r="D20" s="1579" t="s">
        <v>89</v>
      </c>
      <c r="E20" s="1579"/>
      <c r="F20" s="1581"/>
      <c r="G20" s="1581"/>
      <c r="H20" s="1582" t="s">
        <v>40</v>
      </c>
      <c r="I20" s="1582"/>
    </row>
    <row r="21" spans="1:9" ht="35.1" customHeight="1">
      <c r="A21" s="8"/>
      <c r="B21" s="8"/>
      <c r="C21" s="8"/>
      <c r="D21" s="8"/>
      <c r="E21" s="8"/>
      <c r="F21" s="8"/>
      <c r="G21" s="8"/>
      <c r="H21" s="8"/>
      <c r="I21" s="8"/>
    </row>
    <row r="22" spans="1:9" ht="35.1" customHeight="1">
      <c r="B22" s="1584" t="s">
        <v>44</v>
      </c>
      <c r="C22" s="1584"/>
      <c r="D22" s="1584"/>
      <c r="E22" s="1584"/>
      <c r="F22" s="1584"/>
      <c r="G22" s="1584"/>
      <c r="H22" s="1584"/>
      <c r="I22" s="1584"/>
    </row>
    <row r="23" spans="1:9" ht="35.1" customHeight="1">
      <c r="A23" s="8"/>
      <c r="B23" s="9" t="s">
        <v>30</v>
      </c>
      <c r="C23" s="1579" t="s">
        <v>90</v>
      </c>
      <c r="D23" s="1579"/>
      <c r="E23" s="1579"/>
      <c r="F23" s="1579"/>
      <c r="G23" s="1579"/>
      <c r="H23" s="1579"/>
      <c r="I23" s="1579"/>
    </row>
    <row r="24" spans="1:9" ht="35.1" customHeight="1">
      <c r="A24" s="8"/>
      <c r="B24" s="9" t="s">
        <v>30</v>
      </c>
      <c r="C24" s="1579" t="s">
        <v>78</v>
      </c>
      <c r="D24" s="1579"/>
      <c r="E24" s="1579"/>
      <c r="F24" s="1579"/>
      <c r="G24" s="1579"/>
      <c r="H24" s="1579"/>
      <c r="I24" s="1579"/>
    </row>
    <row r="25" spans="1:9" ht="35.1" customHeight="1">
      <c r="A25" s="8"/>
      <c r="B25" s="9" t="s">
        <v>30</v>
      </c>
      <c r="C25" s="1579" t="s">
        <v>4922</v>
      </c>
      <c r="D25" s="1579"/>
      <c r="E25" s="1579"/>
      <c r="F25" s="1579"/>
      <c r="G25" s="1579"/>
      <c r="H25" s="1579"/>
      <c r="I25" s="1579"/>
    </row>
    <row r="26" spans="1:9" ht="35.1" customHeight="1">
      <c r="A26" s="8"/>
      <c r="B26" s="8"/>
      <c r="C26" s="8"/>
      <c r="D26" s="8"/>
      <c r="E26" s="8"/>
      <c r="F26" s="8"/>
      <c r="G26" s="8"/>
      <c r="H26" s="8"/>
      <c r="I26" s="8"/>
    </row>
    <row r="27" spans="1:9" ht="35.1" customHeight="1">
      <c r="B27" s="1584" t="s">
        <v>47</v>
      </c>
      <c r="C27" s="1584"/>
      <c r="D27" s="1584"/>
      <c r="E27" s="1584"/>
      <c r="F27" s="1584"/>
      <c r="G27" s="1584"/>
      <c r="H27" s="1584"/>
      <c r="I27" s="1584"/>
    </row>
    <row r="28" spans="1:9" ht="35.1" customHeight="1">
      <c r="A28" s="8"/>
      <c r="B28" s="9" t="s">
        <v>30</v>
      </c>
      <c r="C28" s="1579" t="s">
        <v>91</v>
      </c>
      <c r="D28" s="1579"/>
      <c r="E28" s="1579"/>
      <c r="F28" s="1579"/>
      <c r="G28" s="1579"/>
      <c r="H28" s="1579"/>
      <c r="I28" s="1579"/>
    </row>
    <row r="29" spans="1:9" ht="35.1" customHeight="1">
      <c r="A29" s="8"/>
      <c r="B29" s="9" t="s">
        <v>30</v>
      </c>
      <c r="C29" s="1579" t="s">
        <v>4923</v>
      </c>
      <c r="D29" s="1579"/>
      <c r="E29" s="1579"/>
      <c r="F29" s="1579"/>
      <c r="G29" s="1579"/>
      <c r="H29" s="1579"/>
      <c r="I29" s="1579"/>
    </row>
    <row r="30" spans="1:9" ht="35.1" customHeight="1">
      <c r="A30" s="8"/>
      <c r="B30" s="9" t="s">
        <v>30</v>
      </c>
      <c r="C30" s="1583" t="s">
        <v>4924</v>
      </c>
      <c r="D30" s="1583"/>
      <c r="E30" s="1583"/>
      <c r="F30" s="1583"/>
      <c r="G30" s="1583"/>
      <c r="H30" s="1583"/>
      <c r="I30" s="1583"/>
    </row>
    <row r="31" spans="1:9" ht="35.1" customHeight="1">
      <c r="A31" s="8"/>
      <c r="B31" s="8"/>
      <c r="C31" s="8"/>
      <c r="D31" s="8"/>
      <c r="E31" s="8"/>
      <c r="F31" s="8"/>
      <c r="G31" s="8"/>
      <c r="H31" s="8"/>
      <c r="I31" s="8"/>
    </row>
    <row r="32" spans="1:9" ht="35.1" customHeight="1">
      <c r="B32" s="1584" t="s">
        <v>49</v>
      </c>
      <c r="C32" s="1584"/>
      <c r="D32" s="1584"/>
      <c r="E32" s="1584"/>
      <c r="F32" s="1584"/>
      <c r="G32" s="1584"/>
      <c r="H32" s="1584"/>
      <c r="I32" s="1584"/>
    </row>
    <row r="33" spans="1:9" ht="35.1" customHeight="1">
      <c r="A33" s="8"/>
      <c r="B33" s="12" t="s">
        <v>50</v>
      </c>
      <c r="C33" s="15"/>
      <c r="D33" s="12" t="s">
        <v>51</v>
      </c>
      <c r="E33" s="13"/>
      <c r="F33" s="12" t="s">
        <v>52</v>
      </c>
      <c r="G33" s="14"/>
      <c r="H33" s="12" t="s">
        <v>53</v>
      </c>
      <c r="I33" s="13"/>
    </row>
    <row r="34" spans="1:9" ht="35.1" customHeight="1">
      <c r="A34" s="8"/>
      <c r="B34" s="12" t="s">
        <v>54</v>
      </c>
      <c r="C34" s="1581"/>
      <c r="D34" s="1581"/>
      <c r="E34" s="1581"/>
      <c r="F34" s="1581"/>
      <c r="G34" s="1581"/>
      <c r="H34" s="1581"/>
      <c r="I34" s="1581"/>
    </row>
    <row r="35" spans="1:9" ht="35.1" customHeight="1">
      <c r="A35" s="8"/>
      <c r="B35" s="8"/>
      <c r="C35" s="8"/>
      <c r="D35" s="8"/>
      <c r="E35" s="8"/>
      <c r="F35" s="8"/>
      <c r="G35" s="8"/>
      <c r="H35" s="8"/>
      <c r="I35" s="8"/>
    </row>
    <row r="36" spans="1:9" ht="35.1" customHeight="1">
      <c r="A36" s="8"/>
      <c r="B36" s="1570" t="s">
        <v>4925</v>
      </c>
      <c r="C36" s="1570"/>
      <c r="D36" s="1570"/>
      <c r="E36" s="1570"/>
      <c r="F36" s="1570"/>
      <c r="G36" s="1570"/>
      <c r="H36" s="1570"/>
      <c r="I36" s="1570"/>
    </row>
    <row r="37" spans="1:9">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row r="89" spans="1:9">
      <c r="A89" s="8"/>
      <c r="B89" s="8"/>
      <c r="C89" s="8"/>
      <c r="D89" s="8"/>
      <c r="E89" s="8"/>
      <c r="F89" s="8"/>
      <c r="G89" s="8"/>
      <c r="H89" s="8"/>
      <c r="I89" s="8"/>
    </row>
  </sheetData>
  <mergeCells count="44">
    <mergeCell ref="C23:I23"/>
    <mergeCell ref="C24:I24"/>
    <mergeCell ref="C25:I25"/>
    <mergeCell ref="B36:I36"/>
    <mergeCell ref="C28:I28"/>
    <mergeCell ref="C29:I29"/>
    <mergeCell ref="C30:I30"/>
    <mergeCell ref="C34:I34"/>
    <mergeCell ref="B19:C19"/>
    <mergeCell ref="D19:E19"/>
    <mergeCell ref="F19:G19"/>
    <mergeCell ref="H19:I19"/>
    <mergeCell ref="B20:C20"/>
    <mergeCell ref="D20:E20"/>
    <mergeCell ref="F20:G20"/>
    <mergeCell ref="H20:I20"/>
    <mergeCell ref="D17:E17"/>
    <mergeCell ref="F17:G17"/>
    <mergeCell ref="H17:I17"/>
    <mergeCell ref="B18:C18"/>
    <mergeCell ref="D18:E18"/>
    <mergeCell ref="F18:G18"/>
    <mergeCell ref="H18:I18"/>
    <mergeCell ref="B1:I1"/>
    <mergeCell ref="B3:I3"/>
    <mergeCell ref="B6:I6"/>
    <mergeCell ref="C8:E8"/>
    <mergeCell ref="G8:I8"/>
    <mergeCell ref="B22:I22"/>
    <mergeCell ref="B27:I27"/>
    <mergeCell ref="B32:I32"/>
    <mergeCell ref="B2:I2"/>
    <mergeCell ref="C7:E7"/>
    <mergeCell ref="G7:I7"/>
    <mergeCell ref="C11:I11"/>
    <mergeCell ref="C12:I12"/>
    <mergeCell ref="B10:I10"/>
    <mergeCell ref="C13:I13"/>
    <mergeCell ref="B16:C16"/>
    <mergeCell ref="D16:E16"/>
    <mergeCell ref="F16:G16"/>
    <mergeCell ref="H16:I16"/>
    <mergeCell ref="B15:I15"/>
    <mergeCell ref="B17:C17"/>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3 E33" xr:uid="{C2834E25-519D-496A-B81B-BBBDA831998D}">
      <formula1>ISNUMBER(E33)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93DD-CC0A-4ED2-AE10-65B05314B669}">
  <dimension ref="A1:I88"/>
  <sheetViews>
    <sheetView workbookViewId="0">
      <selection activeCell="A15" sqref="A15"/>
    </sheetView>
  </sheetViews>
  <sheetFormatPr baseColWidth="10" defaultColWidth="9" defaultRowHeight="15.75"/>
  <cols>
    <col min="1" max="1" width="4" style="11" customWidth="1"/>
    <col min="2" max="2" width="23" style="11" customWidth="1"/>
    <col min="3" max="3" width="17" style="11" customWidth="1"/>
    <col min="4" max="4" width="23.5" style="11" customWidth="1"/>
    <col min="5" max="5" width="19.75" style="11" customWidth="1"/>
    <col min="6" max="6" width="16" style="11" customWidth="1"/>
    <col min="7" max="7" width="18" style="11" customWidth="1"/>
    <col min="8" max="8" width="16" style="11" customWidth="1"/>
    <col min="9" max="9" width="24" style="11" customWidth="1"/>
    <col min="10" max="16384" width="9" style="11"/>
  </cols>
  <sheetData>
    <row r="1" spans="1:9" ht="30" customHeight="1">
      <c r="B1" s="1576" t="s">
        <v>92</v>
      </c>
      <c r="C1" s="1576"/>
      <c r="D1" s="1576"/>
      <c r="E1" s="1576"/>
      <c r="F1" s="1576"/>
      <c r="G1" s="1576"/>
      <c r="H1" s="1576"/>
      <c r="I1" s="1576"/>
    </row>
    <row r="2" spans="1:9" ht="33.950000000000003" customHeight="1">
      <c r="B2" s="1577" t="s">
        <v>4926</v>
      </c>
      <c r="C2" s="1577"/>
      <c r="D2" s="1577"/>
      <c r="E2" s="1577"/>
      <c r="F2" s="1577"/>
      <c r="G2" s="1577"/>
      <c r="H2" s="1577"/>
      <c r="I2" s="1577"/>
    </row>
    <row r="3" spans="1:9" ht="35.1" customHeight="1">
      <c r="B3" s="1584" t="s">
        <v>14</v>
      </c>
      <c r="C3" s="1584"/>
      <c r="D3" s="1584"/>
      <c r="E3" s="1584"/>
      <c r="F3" s="1584"/>
      <c r="G3" s="1584"/>
      <c r="H3" s="1584"/>
      <c r="I3" s="1584"/>
    </row>
    <row r="4" spans="1:9" ht="35.1" customHeight="1">
      <c r="A4" s="8"/>
      <c r="B4" s="2" t="s">
        <v>15</v>
      </c>
      <c r="C4" s="2" t="s">
        <v>16</v>
      </c>
      <c r="D4" s="2" t="s">
        <v>17</v>
      </c>
      <c r="E4" s="2" t="s">
        <v>18</v>
      </c>
      <c r="F4" s="2" t="s">
        <v>19</v>
      </c>
      <c r="G4" s="2" t="s">
        <v>20</v>
      </c>
      <c r="H4" s="2" t="s">
        <v>21</v>
      </c>
      <c r="I4" s="2" t="s">
        <v>22</v>
      </c>
    </row>
    <row r="5" spans="1:9" ht="35.1" customHeight="1">
      <c r="A5" s="8"/>
      <c r="B5" s="1291" t="s">
        <v>4488</v>
      </c>
      <c r="C5" s="8"/>
      <c r="D5" s="8"/>
      <c r="E5" s="8"/>
      <c r="F5" s="8"/>
      <c r="G5" s="8"/>
      <c r="H5" s="8"/>
      <c r="I5" s="8"/>
    </row>
    <row r="6" spans="1:9" ht="35.1" customHeight="1">
      <c r="B6" s="1584" t="s">
        <v>23</v>
      </c>
      <c r="C6" s="1584"/>
      <c r="D6" s="1584"/>
      <c r="E6" s="1584"/>
      <c r="F6" s="1584"/>
      <c r="G6" s="1584"/>
      <c r="H6" s="1584"/>
      <c r="I6" s="1584"/>
    </row>
    <row r="7" spans="1:9" ht="35.1" customHeight="1">
      <c r="A7" s="8"/>
      <c r="B7" s="12" t="s">
        <v>24</v>
      </c>
      <c r="C7" s="1574"/>
      <c r="D7" s="1574"/>
      <c r="E7" s="1574"/>
      <c r="F7" s="12" t="s">
        <v>25</v>
      </c>
      <c r="G7" s="1575"/>
      <c r="H7" s="1575"/>
      <c r="I7" s="1575"/>
    </row>
    <row r="8" spans="1:9" ht="35.1" customHeight="1">
      <c r="A8" s="8"/>
      <c r="B8" s="12" t="s">
        <v>26</v>
      </c>
      <c r="C8" s="1578" t="s">
        <v>93</v>
      </c>
      <c r="D8" s="1578"/>
      <c r="E8" s="1578"/>
      <c r="F8" s="12" t="s">
        <v>28</v>
      </c>
      <c r="G8" s="1575"/>
      <c r="H8" s="1575"/>
      <c r="I8" s="1575"/>
    </row>
    <row r="9" spans="1:9" ht="35.1" customHeight="1">
      <c r="A9" s="8"/>
      <c r="B9" s="8"/>
      <c r="C9" s="8"/>
      <c r="D9" s="8"/>
      <c r="E9" s="8"/>
      <c r="F9" s="8"/>
      <c r="G9" s="8"/>
      <c r="H9" s="8"/>
      <c r="I9" s="8"/>
    </row>
    <row r="10" spans="1:9" ht="35.1" customHeight="1">
      <c r="B10" s="1584" t="s">
        <v>29</v>
      </c>
      <c r="C10" s="1584"/>
      <c r="D10" s="1584"/>
      <c r="E10" s="1584"/>
      <c r="F10" s="1584"/>
      <c r="G10" s="1584"/>
      <c r="H10" s="1584"/>
      <c r="I10" s="1584"/>
    </row>
    <row r="11" spans="1:9" ht="35.1" customHeight="1">
      <c r="A11" s="8"/>
      <c r="B11" s="9" t="s">
        <v>30</v>
      </c>
      <c r="C11" s="1579" t="s">
        <v>94</v>
      </c>
      <c r="D11" s="1579"/>
      <c r="E11" s="1579"/>
      <c r="F11" s="1579"/>
      <c r="G11" s="1579"/>
      <c r="H11" s="1579"/>
      <c r="I11" s="1579"/>
    </row>
    <row r="12" spans="1:9" ht="35.1" customHeight="1">
      <c r="A12" s="8"/>
      <c r="B12" s="9" t="s">
        <v>30</v>
      </c>
      <c r="C12" s="1579" t="s">
        <v>95</v>
      </c>
      <c r="D12" s="1579"/>
      <c r="E12" s="1579"/>
      <c r="F12" s="1579"/>
      <c r="G12" s="1579"/>
      <c r="H12" s="1579"/>
      <c r="I12" s="1579"/>
    </row>
    <row r="13" spans="1:9" ht="35.1" customHeight="1">
      <c r="A13" s="8"/>
      <c r="B13" s="9" t="s">
        <v>30</v>
      </c>
      <c r="C13" s="1579" t="s">
        <v>96</v>
      </c>
      <c r="D13" s="1579"/>
      <c r="E13" s="1579"/>
      <c r="F13" s="1579"/>
      <c r="G13" s="1579"/>
      <c r="H13" s="1579"/>
      <c r="I13" s="1579"/>
    </row>
    <row r="14" spans="1:9" ht="35.1" customHeight="1">
      <c r="A14" s="8"/>
      <c r="B14" s="9" t="s">
        <v>30</v>
      </c>
      <c r="C14" s="1579" t="s">
        <v>97</v>
      </c>
      <c r="D14" s="1579"/>
      <c r="E14" s="1579"/>
      <c r="F14" s="1579"/>
      <c r="G14" s="1579"/>
      <c r="H14" s="1579"/>
      <c r="I14" s="1579"/>
    </row>
    <row r="15" spans="1:9" ht="35.1" customHeight="1">
      <c r="A15" s="8"/>
      <c r="B15" s="8"/>
      <c r="C15" s="8"/>
      <c r="D15" s="8"/>
      <c r="E15" s="8"/>
      <c r="F15" s="8"/>
      <c r="G15" s="8"/>
      <c r="H15" s="8"/>
      <c r="I15" s="8"/>
    </row>
    <row r="16" spans="1:9" ht="35.1" customHeight="1">
      <c r="B16" s="1584" t="s">
        <v>33</v>
      </c>
      <c r="C16" s="1584"/>
      <c r="D16" s="1584"/>
      <c r="E16" s="1584"/>
      <c r="F16" s="1584"/>
      <c r="G16" s="1584"/>
      <c r="H16" s="1584"/>
      <c r="I16" s="1584"/>
    </row>
    <row r="17" spans="1:9" ht="35.1" customHeight="1">
      <c r="A17" s="8"/>
      <c r="B17" s="1580" t="s">
        <v>34</v>
      </c>
      <c r="C17" s="1580"/>
      <c r="D17" s="1580" t="s">
        <v>35</v>
      </c>
      <c r="E17" s="1580"/>
      <c r="F17" s="1580" t="s">
        <v>36</v>
      </c>
      <c r="G17" s="1580"/>
      <c r="H17" s="1580" t="s">
        <v>37</v>
      </c>
      <c r="I17" s="1580"/>
    </row>
    <row r="18" spans="1:9" ht="45" customHeight="1">
      <c r="A18" s="8"/>
      <c r="B18" s="1585" t="s">
        <v>61</v>
      </c>
      <c r="C18" s="1585"/>
      <c r="D18" s="1579" t="s">
        <v>98</v>
      </c>
      <c r="E18" s="1579"/>
      <c r="F18" s="1581"/>
      <c r="G18" s="1581"/>
      <c r="H18" s="1582" t="s">
        <v>40</v>
      </c>
      <c r="I18" s="1582"/>
    </row>
    <row r="19" spans="1:9" ht="45" customHeight="1">
      <c r="A19" s="8"/>
      <c r="B19" s="1585" t="s">
        <v>63</v>
      </c>
      <c r="C19" s="1585"/>
      <c r="D19" s="1579" t="s">
        <v>4927</v>
      </c>
      <c r="E19" s="1579"/>
      <c r="F19" s="1581"/>
      <c r="G19" s="1581"/>
      <c r="H19" s="1582" t="s">
        <v>40</v>
      </c>
      <c r="I19" s="1582"/>
    </row>
    <row r="20" spans="1:9" ht="45" customHeight="1">
      <c r="A20" s="8"/>
      <c r="B20" s="1585" t="s">
        <v>42</v>
      </c>
      <c r="C20" s="1585"/>
      <c r="D20" s="1579" t="s">
        <v>4928</v>
      </c>
      <c r="E20" s="1579"/>
      <c r="F20" s="1581"/>
      <c r="G20" s="1581"/>
      <c r="H20" s="1582" t="s">
        <v>40</v>
      </c>
      <c r="I20" s="1582"/>
    </row>
    <row r="21" spans="1:9" ht="45" customHeight="1">
      <c r="A21" s="8"/>
      <c r="B21" s="1585" t="s">
        <v>64</v>
      </c>
      <c r="C21" s="1585"/>
      <c r="D21" s="1579" t="s">
        <v>4929</v>
      </c>
      <c r="E21" s="1579"/>
      <c r="F21" s="1581"/>
      <c r="G21" s="1581"/>
      <c r="H21" s="1582" t="s">
        <v>40</v>
      </c>
      <c r="I21" s="1582"/>
    </row>
    <row r="22" spans="1:9" ht="35.1" customHeight="1">
      <c r="A22" s="8"/>
      <c r="B22" s="8"/>
      <c r="C22" s="8"/>
      <c r="D22" s="8"/>
      <c r="E22" s="8"/>
      <c r="F22" s="8"/>
      <c r="G22" s="8"/>
      <c r="H22" s="8"/>
      <c r="I22" s="8"/>
    </row>
    <row r="23" spans="1:9" ht="35.1" customHeight="1">
      <c r="B23" s="1584" t="s">
        <v>44</v>
      </c>
      <c r="C23" s="1584"/>
      <c r="D23" s="1584"/>
      <c r="E23" s="1584"/>
      <c r="F23" s="1584"/>
      <c r="G23" s="1584"/>
      <c r="H23" s="1584"/>
      <c r="I23" s="1584"/>
    </row>
    <row r="24" spans="1:9" ht="35.1" customHeight="1">
      <c r="A24" s="8"/>
      <c r="B24" s="10" t="s">
        <v>30</v>
      </c>
      <c r="C24" s="1579" t="s">
        <v>65</v>
      </c>
      <c r="D24" s="1579"/>
      <c r="E24" s="1579"/>
      <c r="F24" s="1579"/>
      <c r="G24" s="1579"/>
      <c r="H24" s="1579"/>
      <c r="I24" s="1579"/>
    </row>
    <row r="25" spans="1:9" ht="35.1" customHeight="1">
      <c r="A25" s="8"/>
      <c r="B25" s="10" t="s">
        <v>30</v>
      </c>
      <c r="C25" s="1579" t="s">
        <v>99</v>
      </c>
      <c r="D25" s="1579"/>
      <c r="E25" s="1579"/>
      <c r="F25" s="1579"/>
      <c r="G25" s="1579"/>
      <c r="H25" s="1579"/>
      <c r="I25" s="1579"/>
    </row>
    <row r="26" spans="1:9" ht="35.1" customHeight="1">
      <c r="A26" s="8"/>
      <c r="B26" s="10" t="s">
        <v>30</v>
      </c>
      <c r="C26" s="1579" t="s">
        <v>100</v>
      </c>
      <c r="D26" s="1579"/>
      <c r="E26" s="1579"/>
      <c r="F26" s="1579"/>
      <c r="G26" s="1579"/>
      <c r="H26" s="1579"/>
      <c r="I26" s="1579"/>
    </row>
    <row r="27" spans="1:9" ht="35.1" customHeight="1">
      <c r="A27" s="8"/>
      <c r="B27" s="10" t="s">
        <v>30</v>
      </c>
      <c r="C27" s="1579" t="s">
        <v>101</v>
      </c>
      <c r="D27" s="1579"/>
      <c r="E27" s="1579"/>
      <c r="F27" s="1579"/>
      <c r="G27" s="1579"/>
      <c r="H27" s="1579"/>
      <c r="I27" s="1579"/>
    </row>
    <row r="28" spans="1:9" ht="35.1" customHeight="1">
      <c r="A28" s="8"/>
      <c r="B28" s="8"/>
      <c r="C28" s="8"/>
      <c r="D28" s="8"/>
      <c r="E28" s="8"/>
      <c r="F28" s="8"/>
      <c r="G28" s="8"/>
      <c r="H28" s="8"/>
      <c r="I28" s="8"/>
    </row>
    <row r="29" spans="1:9" ht="35.1" customHeight="1">
      <c r="B29" s="1584" t="s">
        <v>47</v>
      </c>
      <c r="C29" s="1584"/>
      <c r="D29" s="1584"/>
      <c r="E29" s="1584"/>
      <c r="F29" s="1584"/>
      <c r="G29" s="1584"/>
      <c r="H29" s="1584"/>
      <c r="I29" s="1584"/>
    </row>
    <row r="30" spans="1:9" ht="35.1" customHeight="1">
      <c r="A30" s="8"/>
      <c r="B30" s="10" t="s">
        <v>30</v>
      </c>
      <c r="C30" s="1579" t="s">
        <v>102</v>
      </c>
      <c r="D30" s="1579"/>
      <c r="E30" s="1579"/>
      <c r="F30" s="1579"/>
      <c r="G30" s="1579"/>
      <c r="H30" s="1579"/>
      <c r="I30" s="1579"/>
    </row>
    <row r="31" spans="1:9" ht="35.1" customHeight="1">
      <c r="A31" s="8"/>
      <c r="B31" s="10" t="s">
        <v>30</v>
      </c>
      <c r="C31" s="1579" t="s">
        <v>103</v>
      </c>
      <c r="D31" s="1579"/>
      <c r="E31" s="1579"/>
      <c r="F31" s="1579"/>
      <c r="G31" s="1579"/>
      <c r="H31" s="1579"/>
      <c r="I31" s="1579"/>
    </row>
    <row r="32" spans="1:9" ht="35.1" customHeight="1">
      <c r="A32" s="8"/>
      <c r="B32" s="8"/>
      <c r="C32" s="8"/>
      <c r="D32" s="8"/>
      <c r="E32" s="8"/>
      <c r="F32" s="8"/>
      <c r="G32" s="8"/>
      <c r="H32" s="8"/>
      <c r="I32" s="8"/>
    </row>
    <row r="33" spans="1:9" ht="35.1" customHeight="1">
      <c r="B33" s="1584" t="s">
        <v>49</v>
      </c>
      <c r="C33" s="1584"/>
      <c r="D33" s="1584"/>
      <c r="E33" s="1584"/>
      <c r="F33" s="1584"/>
      <c r="G33" s="1584"/>
      <c r="H33" s="1584"/>
      <c r="I33" s="1584"/>
    </row>
    <row r="34" spans="1:9" ht="35.1" customHeight="1">
      <c r="A34" s="8"/>
      <c r="B34" s="12" t="s">
        <v>50</v>
      </c>
      <c r="C34" s="15"/>
      <c r="D34" s="12" t="s">
        <v>51</v>
      </c>
      <c r="E34" s="13"/>
      <c r="F34" s="12" t="s">
        <v>52</v>
      </c>
      <c r="G34" s="14"/>
      <c r="H34" s="12" t="s">
        <v>53</v>
      </c>
      <c r="I34" s="13"/>
    </row>
    <row r="35" spans="1:9" ht="35.1" customHeight="1">
      <c r="A35" s="8"/>
      <c r="B35" s="12" t="s">
        <v>54</v>
      </c>
      <c r="C35" s="1581"/>
      <c r="D35" s="1581"/>
      <c r="E35" s="1581"/>
      <c r="F35" s="1581"/>
      <c r="G35" s="1581"/>
      <c r="H35" s="1581"/>
      <c r="I35" s="1581"/>
    </row>
    <row r="36" spans="1:9" ht="35.1" customHeight="1">
      <c r="A36" s="8"/>
      <c r="B36" s="1570" t="s">
        <v>480</v>
      </c>
      <c r="C36" s="1570"/>
      <c r="D36" s="1570"/>
      <c r="E36" s="1570"/>
      <c r="F36" s="1570"/>
      <c r="G36" s="1570"/>
      <c r="H36" s="1570"/>
      <c r="I36" s="1570"/>
    </row>
    <row r="37" spans="1:9">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sheetData>
  <mergeCells count="45">
    <mergeCell ref="C24:I24"/>
    <mergeCell ref="C25:I25"/>
    <mergeCell ref="C26:I26"/>
    <mergeCell ref="C27:I27"/>
    <mergeCell ref="B36:I36"/>
    <mergeCell ref="C30:I30"/>
    <mergeCell ref="C31:I31"/>
    <mergeCell ref="C35:I3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1:I1"/>
    <mergeCell ref="B2:I2"/>
    <mergeCell ref="B6:I6"/>
    <mergeCell ref="C8:E8"/>
    <mergeCell ref="G8:I8"/>
    <mergeCell ref="B23:I23"/>
    <mergeCell ref="B29:I29"/>
    <mergeCell ref="B33:I33"/>
    <mergeCell ref="B3:I3"/>
    <mergeCell ref="C7:E7"/>
    <mergeCell ref="G7:I7"/>
    <mergeCell ref="C11:I11"/>
    <mergeCell ref="C12:I12"/>
    <mergeCell ref="B10:I10"/>
    <mergeCell ref="C13:I13"/>
    <mergeCell ref="C14:I14"/>
    <mergeCell ref="B17:C17"/>
    <mergeCell ref="D17:E17"/>
    <mergeCell ref="F17:G17"/>
    <mergeCell ref="H17:I17"/>
    <mergeCell ref="B16:I16"/>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4 E34" xr:uid="{AF459D03-2E50-4D3D-9E92-D208107475C4}">
      <formula1>ISNUMBER(E34)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6754-70E0-428B-B903-102CAAAA0C1E}">
  <dimension ref="A1:I88"/>
  <sheetViews>
    <sheetView workbookViewId="0">
      <selection activeCell="A14" sqref="A14"/>
    </sheetView>
  </sheetViews>
  <sheetFormatPr baseColWidth="10" defaultColWidth="9" defaultRowHeight="15.75"/>
  <cols>
    <col min="1" max="1" width="4" style="11" customWidth="1"/>
    <col min="2" max="2" width="23" style="11" customWidth="1"/>
    <col min="3" max="3" width="17" style="11" customWidth="1"/>
    <col min="4" max="4" width="21.75" style="11" customWidth="1"/>
    <col min="5" max="5" width="22.25" style="11" customWidth="1"/>
    <col min="6" max="6" width="16" style="11" customWidth="1"/>
    <col min="7" max="7" width="18" style="11" customWidth="1"/>
    <col min="8" max="8" width="16" style="11" customWidth="1"/>
    <col min="9" max="9" width="24" style="11" customWidth="1"/>
    <col min="10" max="16384" width="9" style="11"/>
  </cols>
  <sheetData>
    <row r="1" spans="1:9" ht="35.1" customHeight="1">
      <c r="B1" s="1576" t="s">
        <v>104</v>
      </c>
      <c r="C1" s="1576"/>
      <c r="D1" s="1576"/>
      <c r="E1" s="1576"/>
      <c r="F1" s="1576"/>
      <c r="G1" s="1576"/>
      <c r="H1" s="1576"/>
      <c r="I1" s="1576"/>
    </row>
    <row r="2" spans="1:9" ht="35.1" customHeight="1">
      <c r="B2" s="1577" t="s">
        <v>4930</v>
      </c>
      <c r="C2" s="1577"/>
      <c r="D2" s="1577"/>
      <c r="E2" s="1577"/>
      <c r="F2" s="1577"/>
      <c r="G2" s="1577"/>
      <c r="H2" s="1577"/>
      <c r="I2" s="1577"/>
    </row>
    <row r="3" spans="1:9" ht="35.1" customHeight="1">
      <c r="B3" s="1584" t="s">
        <v>14</v>
      </c>
      <c r="C3" s="1584"/>
      <c r="D3" s="1584"/>
      <c r="E3" s="1584"/>
      <c r="F3" s="1584"/>
      <c r="G3" s="1584"/>
      <c r="H3" s="1584"/>
      <c r="I3" s="1584"/>
    </row>
    <row r="4" spans="1:9" ht="35.1" customHeight="1">
      <c r="A4" s="8"/>
      <c r="B4" s="2" t="s">
        <v>15</v>
      </c>
      <c r="C4" s="2" t="s">
        <v>16</v>
      </c>
      <c r="D4" s="2" t="s">
        <v>17</v>
      </c>
      <c r="E4" s="2" t="s">
        <v>18</v>
      </c>
      <c r="F4" s="2" t="s">
        <v>19</v>
      </c>
      <c r="G4" s="2" t="s">
        <v>20</v>
      </c>
      <c r="H4" s="2" t="s">
        <v>21</v>
      </c>
      <c r="I4" s="2" t="s">
        <v>22</v>
      </c>
    </row>
    <row r="5" spans="1:9" ht="35.1" customHeight="1">
      <c r="A5" s="8"/>
      <c r="B5" s="1291" t="s">
        <v>4488</v>
      </c>
      <c r="C5" s="8"/>
      <c r="D5" s="8"/>
      <c r="E5" s="8"/>
      <c r="F5" s="8"/>
      <c r="G5" s="8"/>
      <c r="H5" s="8"/>
      <c r="I5" s="8"/>
    </row>
    <row r="6" spans="1:9" ht="35.1" customHeight="1">
      <c r="B6" s="1584" t="s">
        <v>23</v>
      </c>
      <c r="C6" s="1584"/>
      <c r="D6" s="1584"/>
      <c r="E6" s="1584"/>
      <c r="F6" s="1584"/>
      <c r="G6" s="1584"/>
      <c r="H6" s="1584"/>
      <c r="I6" s="1584"/>
    </row>
    <row r="7" spans="1:9" ht="35.1" customHeight="1">
      <c r="A7" s="8"/>
      <c r="B7" s="12" t="s">
        <v>24</v>
      </c>
      <c r="C7" s="1574"/>
      <c r="D7" s="1574"/>
      <c r="E7" s="1574"/>
      <c r="F7" s="12" t="s">
        <v>25</v>
      </c>
      <c r="G7" s="1575"/>
      <c r="H7" s="1575"/>
      <c r="I7" s="1575"/>
    </row>
    <row r="8" spans="1:9" ht="35.1" customHeight="1">
      <c r="A8" s="8"/>
      <c r="B8" s="12" t="s">
        <v>26</v>
      </c>
      <c r="C8" s="1578" t="s">
        <v>105</v>
      </c>
      <c r="D8" s="1578"/>
      <c r="E8" s="1578"/>
      <c r="F8" s="12" t="s">
        <v>28</v>
      </c>
      <c r="G8" s="1575"/>
      <c r="H8" s="1575"/>
      <c r="I8" s="1575"/>
    </row>
    <row r="9" spans="1:9" ht="35.1" customHeight="1">
      <c r="A9" s="8"/>
      <c r="B9" s="8"/>
      <c r="C9" s="8"/>
      <c r="D9" s="8"/>
      <c r="E9" s="8"/>
      <c r="F9" s="8"/>
      <c r="G9" s="8"/>
      <c r="H9" s="8"/>
      <c r="I9" s="8"/>
    </row>
    <row r="10" spans="1:9" ht="35.1" customHeight="1">
      <c r="B10" s="1584" t="s">
        <v>29</v>
      </c>
      <c r="C10" s="1584"/>
      <c r="D10" s="1584"/>
      <c r="E10" s="1584"/>
      <c r="F10" s="1584"/>
      <c r="G10" s="1584"/>
      <c r="H10" s="1584"/>
      <c r="I10" s="1584"/>
    </row>
    <row r="11" spans="1:9" ht="35.1" customHeight="1">
      <c r="A11" s="8"/>
      <c r="B11" s="10" t="s">
        <v>30</v>
      </c>
      <c r="C11" s="1579" t="s">
        <v>476</v>
      </c>
      <c r="D11" s="1579"/>
      <c r="E11" s="1579"/>
      <c r="F11" s="1579"/>
      <c r="G11" s="1579"/>
      <c r="H11" s="1579"/>
      <c r="I11" s="1579"/>
    </row>
    <row r="12" spans="1:9" ht="35.1" customHeight="1">
      <c r="A12" s="8"/>
      <c r="B12" s="10" t="s">
        <v>30</v>
      </c>
      <c r="C12" s="1579" t="s">
        <v>106</v>
      </c>
      <c r="D12" s="1579"/>
      <c r="E12" s="1579"/>
      <c r="F12" s="1579"/>
      <c r="G12" s="1579"/>
      <c r="H12" s="1579"/>
      <c r="I12" s="1579"/>
    </row>
    <row r="13" spans="1:9" ht="35.1" customHeight="1">
      <c r="A13" s="8"/>
      <c r="B13" s="10" t="s">
        <v>30</v>
      </c>
      <c r="C13" s="1579" t="s">
        <v>107</v>
      </c>
      <c r="D13" s="1579"/>
      <c r="E13" s="1579"/>
      <c r="F13" s="1579"/>
      <c r="G13" s="1579"/>
      <c r="H13" s="1579"/>
      <c r="I13" s="1579"/>
    </row>
    <row r="14" spans="1:9" ht="35.1" customHeight="1">
      <c r="A14" s="8"/>
      <c r="B14" s="8"/>
      <c r="C14" s="8"/>
      <c r="D14" s="8"/>
      <c r="E14" s="8"/>
      <c r="F14" s="8"/>
      <c r="G14" s="8"/>
      <c r="H14" s="8"/>
      <c r="I14" s="8"/>
    </row>
    <row r="15" spans="1:9" ht="35.1" customHeight="1">
      <c r="B15" s="1584" t="s">
        <v>33</v>
      </c>
      <c r="C15" s="1584"/>
      <c r="D15" s="1584"/>
      <c r="E15" s="1584"/>
      <c r="F15" s="1584"/>
      <c r="G15" s="1584"/>
      <c r="H15" s="1584"/>
      <c r="I15" s="1584"/>
    </row>
    <row r="16" spans="1:9" ht="35.1" customHeight="1">
      <c r="A16" s="8"/>
      <c r="B16" s="1580" t="s">
        <v>34</v>
      </c>
      <c r="C16" s="1580"/>
      <c r="D16" s="1580" t="s">
        <v>35</v>
      </c>
      <c r="E16" s="1580"/>
      <c r="F16" s="1580" t="s">
        <v>36</v>
      </c>
      <c r="G16" s="1580"/>
      <c r="H16" s="1580" t="s">
        <v>37</v>
      </c>
      <c r="I16" s="1580"/>
    </row>
    <row r="17" spans="1:9" ht="45" customHeight="1">
      <c r="A17" s="8"/>
      <c r="B17" s="2" t="s">
        <v>61</v>
      </c>
      <c r="C17" s="2"/>
      <c r="D17" s="1579" t="s">
        <v>108</v>
      </c>
      <c r="E17" s="1579"/>
      <c r="F17" s="1581"/>
      <c r="G17" s="1581"/>
      <c r="H17" s="1582" t="s">
        <v>40</v>
      </c>
      <c r="I17" s="1582"/>
    </row>
    <row r="18" spans="1:9" ht="45" customHeight="1">
      <c r="A18" s="8"/>
      <c r="B18" s="2" t="s">
        <v>63</v>
      </c>
      <c r="C18" s="2"/>
      <c r="D18" s="1579" t="s">
        <v>4927</v>
      </c>
      <c r="E18" s="1579"/>
      <c r="F18" s="1581"/>
      <c r="G18" s="1581"/>
      <c r="H18" s="1582" t="s">
        <v>40</v>
      </c>
      <c r="I18" s="1582"/>
    </row>
    <row r="19" spans="1:9" ht="45" customHeight="1">
      <c r="A19" s="8"/>
      <c r="B19" s="2" t="s">
        <v>42</v>
      </c>
      <c r="C19" s="2"/>
      <c r="D19" s="1579" t="s">
        <v>4928</v>
      </c>
      <c r="E19" s="1579"/>
      <c r="F19" s="1581"/>
      <c r="G19" s="1581"/>
      <c r="H19" s="1582" t="s">
        <v>40</v>
      </c>
      <c r="I19" s="1582"/>
    </row>
    <row r="20" spans="1:9" ht="45" customHeight="1">
      <c r="A20" s="8"/>
      <c r="B20" s="2" t="s">
        <v>64</v>
      </c>
      <c r="C20" s="2"/>
      <c r="D20" s="1579" t="s">
        <v>109</v>
      </c>
      <c r="E20" s="1579"/>
      <c r="F20" s="1581"/>
      <c r="G20" s="1581"/>
      <c r="H20" s="1582" t="s">
        <v>40</v>
      </c>
      <c r="I20" s="1582"/>
    </row>
    <row r="21" spans="1:9" ht="35.1" customHeight="1">
      <c r="A21" s="8"/>
      <c r="B21" s="8"/>
      <c r="C21" s="8"/>
      <c r="D21" s="8"/>
      <c r="E21" s="8"/>
      <c r="F21" s="8"/>
      <c r="G21" s="8"/>
      <c r="H21" s="8"/>
      <c r="I21" s="8"/>
    </row>
    <row r="22" spans="1:9" ht="35.1" customHeight="1">
      <c r="B22" s="1584" t="s">
        <v>44</v>
      </c>
      <c r="C22" s="1584"/>
      <c r="D22" s="1584"/>
      <c r="E22" s="1584"/>
      <c r="F22" s="1584"/>
      <c r="G22" s="1584"/>
      <c r="H22" s="1584"/>
      <c r="I22" s="1584"/>
    </row>
    <row r="23" spans="1:9" ht="35.1" customHeight="1">
      <c r="A23" s="8"/>
      <c r="B23" s="10" t="s">
        <v>30</v>
      </c>
      <c r="C23" s="1579" t="s">
        <v>65</v>
      </c>
      <c r="D23" s="1579"/>
      <c r="E23" s="1579"/>
      <c r="F23" s="1579"/>
      <c r="G23" s="1579"/>
      <c r="H23" s="1579"/>
      <c r="I23" s="1579"/>
    </row>
    <row r="24" spans="1:9" ht="35.1" customHeight="1">
      <c r="A24" s="8"/>
      <c r="B24" s="10" t="s">
        <v>30</v>
      </c>
      <c r="C24" s="1579" t="s">
        <v>66</v>
      </c>
      <c r="D24" s="1579"/>
      <c r="E24" s="1579"/>
      <c r="F24" s="1579"/>
      <c r="G24" s="1579"/>
      <c r="H24" s="1579"/>
      <c r="I24" s="1579"/>
    </row>
    <row r="25" spans="1:9" ht="35.1" customHeight="1">
      <c r="A25" s="8"/>
      <c r="B25" s="10" t="s">
        <v>30</v>
      </c>
      <c r="C25" s="1579" t="s">
        <v>110</v>
      </c>
      <c r="D25" s="1579"/>
      <c r="E25" s="1579"/>
      <c r="F25" s="1579"/>
      <c r="G25" s="1579"/>
      <c r="H25" s="1579"/>
      <c r="I25" s="1579"/>
    </row>
    <row r="26" spans="1:9" ht="35.1" customHeight="1">
      <c r="A26" s="8"/>
      <c r="B26" s="10" t="s">
        <v>30</v>
      </c>
      <c r="C26" s="1579" t="s">
        <v>111</v>
      </c>
      <c r="D26" s="1579"/>
      <c r="E26" s="1579"/>
      <c r="F26" s="1579"/>
      <c r="G26" s="1579"/>
      <c r="H26" s="1579"/>
      <c r="I26" s="1579"/>
    </row>
    <row r="27" spans="1:9" ht="35.1" customHeight="1">
      <c r="A27" s="8"/>
      <c r="B27" s="8"/>
      <c r="C27" s="8"/>
      <c r="D27" s="8"/>
      <c r="E27" s="8"/>
      <c r="F27" s="8"/>
      <c r="G27" s="8"/>
      <c r="H27" s="8"/>
      <c r="I27" s="8"/>
    </row>
    <row r="28" spans="1:9" ht="35.1" customHeight="1">
      <c r="B28" s="1584" t="s">
        <v>47</v>
      </c>
      <c r="C28" s="1584"/>
      <c r="D28" s="1584"/>
      <c r="E28" s="1584"/>
      <c r="F28" s="1584"/>
      <c r="G28" s="1584"/>
      <c r="H28" s="1584"/>
      <c r="I28" s="1584"/>
    </row>
    <row r="29" spans="1:9" ht="35.1" customHeight="1">
      <c r="A29" s="8"/>
      <c r="B29" s="10" t="s">
        <v>30</v>
      </c>
      <c r="C29" s="1579" t="s">
        <v>112</v>
      </c>
      <c r="D29" s="1579"/>
      <c r="E29" s="1579"/>
      <c r="F29" s="1579"/>
      <c r="G29" s="1579"/>
      <c r="H29" s="1579"/>
      <c r="I29" s="1579"/>
    </row>
    <row r="30" spans="1:9" ht="35.1" customHeight="1">
      <c r="A30" s="8"/>
      <c r="B30" s="10" t="s">
        <v>30</v>
      </c>
      <c r="C30" s="1579" t="s">
        <v>113</v>
      </c>
      <c r="D30" s="1579"/>
      <c r="E30" s="1579"/>
      <c r="F30" s="1579"/>
      <c r="G30" s="1579"/>
      <c r="H30" s="1579"/>
      <c r="I30" s="1579"/>
    </row>
    <row r="31" spans="1:9" ht="35.1" customHeight="1">
      <c r="A31" s="8"/>
      <c r="B31" s="8"/>
      <c r="C31" s="8"/>
      <c r="D31" s="8"/>
      <c r="E31" s="8"/>
      <c r="F31" s="8"/>
      <c r="G31" s="8"/>
      <c r="H31" s="8"/>
      <c r="I31" s="8"/>
    </row>
    <row r="32" spans="1:9" ht="35.1" customHeight="1">
      <c r="B32" s="1584" t="s">
        <v>49</v>
      </c>
      <c r="C32" s="1584"/>
      <c r="D32" s="1584"/>
      <c r="E32" s="1584"/>
      <c r="F32" s="1584"/>
      <c r="G32" s="1584"/>
      <c r="H32" s="1584"/>
      <c r="I32" s="1584"/>
    </row>
    <row r="33" spans="1:9" ht="35.1" customHeight="1">
      <c r="A33" s="8"/>
      <c r="B33" s="12" t="s">
        <v>50</v>
      </c>
      <c r="C33" s="15"/>
      <c r="D33" s="12" t="s">
        <v>51</v>
      </c>
      <c r="E33" s="13"/>
      <c r="F33" s="12" t="s">
        <v>52</v>
      </c>
      <c r="G33" s="14"/>
      <c r="H33" s="12" t="s">
        <v>53</v>
      </c>
      <c r="I33" s="13"/>
    </row>
    <row r="34" spans="1:9" ht="35.1" customHeight="1">
      <c r="A34" s="8"/>
      <c r="B34" s="12" t="s">
        <v>54</v>
      </c>
      <c r="C34" s="1581"/>
      <c r="D34" s="1581"/>
      <c r="E34" s="1581"/>
      <c r="F34" s="1581"/>
      <c r="G34" s="1581"/>
      <c r="H34" s="1581"/>
      <c r="I34" s="1581"/>
    </row>
    <row r="35" spans="1:9" ht="35.1" customHeight="1">
      <c r="A35" s="8"/>
      <c r="B35" s="1570" t="s">
        <v>479</v>
      </c>
      <c r="C35" s="1570"/>
      <c r="D35" s="1570"/>
      <c r="E35" s="1570"/>
      <c r="F35" s="1570"/>
      <c r="G35" s="1570"/>
      <c r="H35" s="1570"/>
      <c r="I35" s="1570"/>
    </row>
    <row r="36" spans="1:9">
      <c r="A36" s="8"/>
      <c r="B36" s="8"/>
      <c r="C36" s="8"/>
      <c r="D36" s="8"/>
      <c r="E36" s="8"/>
      <c r="F36" s="8"/>
      <c r="G36" s="8"/>
      <c r="H36" s="8"/>
      <c r="I36" s="8"/>
    </row>
    <row r="37" spans="1:9">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sheetData>
  <mergeCells count="44">
    <mergeCell ref="C23:I23"/>
    <mergeCell ref="C24:I24"/>
    <mergeCell ref="C25:I25"/>
    <mergeCell ref="C26:I26"/>
    <mergeCell ref="B35:I35"/>
    <mergeCell ref="C29:I29"/>
    <mergeCell ref="C30:I30"/>
    <mergeCell ref="C34:I34"/>
    <mergeCell ref="B19:C19"/>
    <mergeCell ref="D19:E19"/>
    <mergeCell ref="F19:G19"/>
    <mergeCell ref="H19:I19"/>
    <mergeCell ref="B20:C20"/>
    <mergeCell ref="D20:E20"/>
    <mergeCell ref="F20:G20"/>
    <mergeCell ref="H20:I20"/>
    <mergeCell ref="F17:G17"/>
    <mergeCell ref="H17:I17"/>
    <mergeCell ref="B18:C18"/>
    <mergeCell ref="D18:E18"/>
    <mergeCell ref="F18:G18"/>
    <mergeCell ref="H18:I18"/>
    <mergeCell ref="B1:I1"/>
    <mergeCell ref="B2:I2"/>
    <mergeCell ref="B3:I3"/>
    <mergeCell ref="B6:I6"/>
    <mergeCell ref="C8:E8"/>
    <mergeCell ref="G8:I8"/>
    <mergeCell ref="B22:I22"/>
    <mergeCell ref="B28:I28"/>
    <mergeCell ref="B32:I32"/>
    <mergeCell ref="C7:E7"/>
    <mergeCell ref="G7:I7"/>
    <mergeCell ref="C11:I11"/>
    <mergeCell ref="C12:I12"/>
    <mergeCell ref="B10:I10"/>
    <mergeCell ref="C13:I13"/>
    <mergeCell ref="B16:C16"/>
    <mergeCell ref="D16:E16"/>
    <mergeCell ref="F16:G16"/>
    <mergeCell ref="H16:I16"/>
    <mergeCell ref="B15:I15"/>
    <mergeCell ref="B17:C17"/>
    <mergeCell ref="D17:E17"/>
  </mergeCells>
  <dataValidations count="1">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I33 E33" xr:uid="{CCE7C8EB-D8CB-4224-8C87-1B5B899CFA11}">
      <formula1>ISNUMBER(E33)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21E3D-89C3-4061-8043-55BA8E56FF0E}">
  <dimension ref="A1:G89"/>
  <sheetViews>
    <sheetView workbookViewId="0">
      <selection activeCell="A12" sqref="A12"/>
    </sheetView>
  </sheetViews>
  <sheetFormatPr baseColWidth="10" defaultColWidth="9" defaultRowHeight="15.75"/>
  <cols>
    <col min="1" max="1" width="4" style="11" customWidth="1"/>
    <col min="2" max="2" width="23" style="11" customWidth="1"/>
    <col min="3" max="3" width="29.5" style="11" customWidth="1"/>
    <col min="4" max="4" width="16" style="11" customWidth="1"/>
    <col min="5" max="5" width="18" style="11" customWidth="1"/>
    <col min="6" max="6" width="16" style="11" customWidth="1"/>
    <col min="7" max="7" width="18" style="11" customWidth="1"/>
    <col min="8" max="16384" width="9" style="11"/>
  </cols>
  <sheetData>
    <row r="1" spans="1:7" ht="30" customHeight="1">
      <c r="B1" s="1567" t="s">
        <v>4931</v>
      </c>
      <c r="C1" s="1567"/>
      <c r="D1" s="1567"/>
      <c r="E1" s="1567"/>
      <c r="F1" s="1567"/>
      <c r="G1" s="1567"/>
    </row>
    <row r="2" spans="1:7" ht="45" customHeight="1">
      <c r="B2" s="1587" t="s">
        <v>4932</v>
      </c>
      <c r="C2" s="1587"/>
      <c r="D2" s="1587"/>
      <c r="E2" s="1587"/>
      <c r="F2" s="1587"/>
      <c r="G2" s="1587"/>
    </row>
    <row r="3" spans="1:7" ht="30" customHeight="1">
      <c r="B3" s="1584" t="s">
        <v>114</v>
      </c>
      <c r="C3" s="1584"/>
      <c r="D3" s="1584"/>
      <c r="E3" s="1584"/>
      <c r="F3" s="1584"/>
      <c r="G3" s="1584"/>
    </row>
    <row r="4" spans="1:7" ht="30" customHeight="1">
      <c r="A4" s="8"/>
      <c r="B4" s="4" t="s">
        <v>115</v>
      </c>
      <c r="C4" s="4" t="s">
        <v>76</v>
      </c>
      <c r="D4" s="4" t="s">
        <v>61</v>
      </c>
      <c r="E4" s="4" t="s">
        <v>43</v>
      </c>
      <c r="F4" s="4" t="s">
        <v>116</v>
      </c>
      <c r="G4" s="4" t="s">
        <v>117</v>
      </c>
    </row>
    <row r="5" spans="1:7" ht="45" customHeight="1">
      <c r="A5" s="8"/>
      <c r="B5" s="2" t="s">
        <v>4933</v>
      </c>
      <c r="C5" s="25" t="s">
        <v>4934</v>
      </c>
      <c r="D5" s="25" t="s">
        <v>118</v>
      </c>
      <c r="E5" s="25" t="s">
        <v>119</v>
      </c>
      <c r="F5" s="25" t="s">
        <v>120</v>
      </c>
      <c r="G5" s="25" t="s">
        <v>4935</v>
      </c>
    </row>
    <row r="6" spans="1:7" ht="45" customHeight="1">
      <c r="A6" s="8"/>
      <c r="B6" s="2" t="s">
        <v>4936</v>
      </c>
      <c r="C6" s="25" t="s">
        <v>4934</v>
      </c>
      <c r="D6" s="25" t="s">
        <v>121</v>
      </c>
      <c r="E6" s="25" t="s">
        <v>119</v>
      </c>
      <c r="F6" s="25" t="s">
        <v>120</v>
      </c>
      <c r="G6" s="25" t="s">
        <v>4935</v>
      </c>
    </row>
    <row r="7" spans="1:7" ht="45" customHeight="1">
      <c r="A7" s="8"/>
      <c r="B7" s="2" t="s">
        <v>4937</v>
      </c>
      <c r="C7" s="25" t="s">
        <v>4938</v>
      </c>
      <c r="D7" s="25" t="s">
        <v>121</v>
      </c>
      <c r="E7" s="25" t="s">
        <v>119</v>
      </c>
      <c r="F7" s="25" t="s">
        <v>120</v>
      </c>
      <c r="G7" s="25" t="s">
        <v>4939</v>
      </c>
    </row>
    <row r="8" spans="1:7" ht="45" customHeight="1">
      <c r="A8" s="8"/>
      <c r="B8" s="2" t="s">
        <v>4940</v>
      </c>
      <c r="C8" s="25" t="s">
        <v>4934</v>
      </c>
      <c r="D8" s="25" t="s">
        <v>121</v>
      </c>
      <c r="E8" s="25" t="s">
        <v>119</v>
      </c>
      <c r="F8" s="25" t="s">
        <v>120</v>
      </c>
      <c r="G8" s="25" t="s">
        <v>4935</v>
      </c>
    </row>
    <row r="9" spans="1:7" ht="45" customHeight="1">
      <c r="A9" s="8"/>
      <c r="B9" s="2" t="s">
        <v>4941</v>
      </c>
      <c r="C9" s="25" t="s">
        <v>4934</v>
      </c>
      <c r="D9" s="25" t="s">
        <v>121</v>
      </c>
      <c r="E9" s="25" t="s">
        <v>119</v>
      </c>
      <c r="F9" s="25" t="s">
        <v>120</v>
      </c>
      <c r="G9" s="25" t="s">
        <v>4935</v>
      </c>
    </row>
    <row r="10" spans="1:7" ht="45" customHeight="1">
      <c r="A10" s="8"/>
      <c r="B10" s="2" t="s">
        <v>4942</v>
      </c>
      <c r="C10" s="25" t="s">
        <v>4943</v>
      </c>
      <c r="D10" s="25" t="s">
        <v>121</v>
      </c>
      <c r="E10" s="25" t="s">
        <v>119</v>
      </c>
      <c r="F10" s="25" t="s">
        <v>120</v>
      </c>
      <c r="G10" s="25" t="s">
        <v>4939</v>
      </c>
    </row>
    <row r="11" spans="1:7" ht="45" customHeight="1">
      <c r="A11" s="8"/>
      <c r="B11" s="2" t="s">
        <v>4944</v>
      </c>
      <c r="C11" s="25" t="s">
        <v>4943</v>
      </c>
      <c r="D11" s="25" t="s">
        <v>124</v>
      </c>
      <c r="E11" s="25" t="s">
        <v>125</v>
      </c>
      <c r="F11" s="25" t="s">
        <v>120</v>
      </c>
      <c r="G11" s="25" t="s">
        <v>4939</v>
      </c>
    </row>
    <row r="12" spans="1:7" ht="45" customHeight="1">
      <c r="A12" s="8"/>
      <c r="B12" s="2" t="s">
        <v>4945</v>
      </c>
      <c r="C12" s="25" t="s">
        <v>4943</v>
      </c>
      <c r="D12" s="25" t="s">
        <v>124</v>
      </c>
      <c r="E12" s="25" t="s">
        <v>119</v>
      </c>
      <c r="F12" s="25" t="s">
        <v>120</v>
      </c>
      <c r="G12" s="25" t="s">
        <v>4939</v>
      </c>
    </row>
    <row r="13" spans="1:7" ht="30" customHeight="1">
      <c r="A13" s="8"/>
      <c r="B13" s="8"/>
      <c r="C13" s="8"/>
      <c r="D13" s="8"/>
      <c r="E13" s="8"/>
      <c r="F13" s="8"/>
      <c r="G13" s="8"/>
    </row>
    <row r="14" spans="1:7" ht="30" customHeight="1">
      <c r="B14" s="1584" t="s">
        <v>126</v>
      </c>
      <c r="C14" s="1584"/>
      <c r="D14" s="1584"/>
      <c r="E14" s="1584"/>
      <c r="F14" s="1584"/>
      <c r="G14" s="1584"/>
    </row>
    <row r="15" spans="1:7" ht="30" customHeight="1">
      <c r="A15" s="8"/>
      <c r="B15" s="4" t="s">
        <v>115</v>
      </c>
      <c r="C15" s="4" t="s">
        <v>76</v>
      </c>
      <c r="D15" s="4" t="s">
        <v>75</v>
      </c>
      <c r="E15" s="4" t="s">
        <v>117</v>
      </c>
      <c r="F15" s="4"/>
      <c r="G15" s="4"/>
    </row>
    <row r="16" spans="1:7" ht="45" customHeight="1">
      <c r="A16" s="8"/>
      <c r="B16" s="2" t="s">
        <v>127</v>
      </c>
      <c r="C16" s="25" t="s">
        <v>4946</v>
      </c>
      <c r="D16" s="25" t="s">
        <v>128</v>
      </c>
      <c r="E16" s="25" t="s">
        <v>4935</v>
      </c>
      <c r="F16" s="25"/>
      <c r="G16" s="25"/>
    </row>
    <row r="17" spans="1:7" ht="45" customHeight="1">
      <c r="A17" s="8"/>
      <c r="B17" s="2" t="s">
        <v>130</v>
      </c>
      <c r="C17" s="25" t="s">
        <v>4946</v>
      </c>
      <c r="D17" s="25" t="s">
        <v>128</v>
      </c>
      <c r="E17" s="25" t="s">
        <v>4935</v>
      </c>
      <c r="F17" s="25"/>
      <c r="G17" s="25"/>
    </row>
    <row r="18" spans="1:7" ht="45" customHeight="1">
      <c r="A18" s="8"/>
      <c r="B18" s="2" t="s">
        <v>132</v>
      </c>
      <c r="C18" s="25" t="s">
        <v>4947</v>
      </c>
      <c r="D18" s="25" t="s">
        <v>128</v>
      </c>
      <c r="E18" s="25" t="s">
        <v>4935</v>
      </c>
      <c r="F18" s="25"/>
      <c r="G18" s="25"/>
    </row>
    <row r="19" spans="1:7" ht="45" customHeight="1">
      <c r="A19" s="8"/>
      <c r="B19" s="2" t="s">
        <v>133</v>
      </c>
      <c r="C19" s="25" t="s">
        <v>4948</v>
      </c>
      <c r="D19" s="25" t="s">
        <v>134</v>
      </c>
      <c r="E19" s="25" t="s">
        <v>4935</v>
      </c>
      <c r="F19" s="25"/>
      <c r="G19" s="25"/>
    </row>
    <row r="20" spans="1:7" ht="45" customHeight="1">
      <c r="A20" s="8"/>
      <c r="B20" s="2" t="s">
        <v>135</v>
      </c>
      <c r="C20" s="25" t="s">
        <v>4949</v>
      </c>
      <c r="D20" s="25" t="s">
        <v>134</v>
      </c>
      <c r="E20" s="25" t="s">
        <v>4935</v>
      </c>
      <c r="F20" s="25"/>
      <c r="G20" s="25"/>
    </row>
    <row r="21" spans="1:7" ht="30" customHeight="1">
      <c r="A21" s="8"/>
      <c r="B21" s="8"/>
      <c r="C21" s="8"/>
      <c r="D21" s="8"/>
      <c r="E21" s="8"/>
      <c r="F21" s="8"/>
      <c r="G21" s="8"/>
    </row>
    <row r="22" spans="1:7" ht="30" customHeight="1">
      <c r="B22" s="1584" t="s">
        <v>136</v>
      </c>
      <c r="C22" s="1584"/>
      <c r="D22" s="1584"/>
      <c r="E22" s="1584"/>
      <c r="F22" s="1584"/>
      <c r="G22" s="1584"/>
    </row>
    <row r="23" spans="1:7" ht="30" customHeight="1">
      <c r="A23" s="8"/>
      <c r="B23" s="4" t="s">
        <v>115</v>
      </c>
      <c r="C23" s="4" t="s">
        <v>61</v>
      </c>
      <c r="D23" s="4" t="s">
        <v>76</v>
      </c>
      <c r="E23" s="4" t="s">
        <v>117</v>
      </c>
      <c r="F23" s="4"/>
      <c r="G23" s="4"/>
    </row>
    <row r="24" spans="1:7" ht="45" customHeight="1">
      <c r="A24" s="8"/>
      <c r="B24" s="2" t="s">
        <v>137</v>
      </c>
      <c r="C24" s="25" t="s">
        <v>138</v>
      </c>
      <c r="D24" s="25" t="s">
        <v>4948</v>
      </c>
      <c r="E24" s="25" t="s">
        <v>4950</v>
      </c>
      <c r="F24" s="25"/>
      <c r="G24" s="25"/>
    </row>
    <row r="25" spans="1:7" ht="45" customHeight="1">
      <c r="A25" s="8"/>
      <c r="B25" s="2" t="s">
        <v>140</v>
      </c>
      <c r="C25" s="25" t="s">
        <v>138</v>
      </c>
      <c r="D25" s="25" t="s">
        <v>4938</v>
      </c>
      <c r="E25" s="25" t="s">
        <v>4939</v>
      </c>
      <c r="F25" s="25"/>
      <c r="G25" s="25"/>
    </row>
    <row r="26" spans="1:7" ht="30" customHeight="1">
      <c r="A26" s="8"/>
      <c r="B26" s="8"/>
      <c r="C26" s="8"/>
      <c r="D26" s="8"/>
      <c r="E26" s="8"/>
      <c r="F26" s="8"/>
      <c r="G26" s="8"/>
    </row>
    <row r="27" spans="1:7" ht="30" customHeight="1">
      <c r="B27" s="1584" t="s">
        <v>141</v>
      </c>
      <c r="C27" s="1584"/>
      <c r="D27" s="1584"/>
      <c r="E27" s="1584"/>
      <c r="F27" s="1584"/>
      <c r="G27" s="1584"/>
    </row>
    <row r="28" spans="1:7" ht="30" customHeight="1">
      <c r="A28" s="8"/>
      <c r="B28" s="4" t="s">
        <v>142</v>
      </c>
      <c r="C28" s="4" t="s">
        <v>115</v>
      </c>
      <c r="D28" s="4" t="s">
        <v>143</v>
      </c>
      <c r="E28" s="4" t="s">
        <v>117</v>
      </c>
      <c r="F28" s="4"/>
      <c r="G28" s="4"/>
    </row>
    <row r="29" spans="1:7" ht="45" customHeight="1">
      <c r="A29" s="8"/>
      <c r="B29" s="2" t="s">
        <v>144</v>
      </c>
      <c r="C29" s="5" t="s">
        <v>145</v>
      </c>
      <c r="D29" s="25" t="s">
        <v>146</v>
      </c>
      <c r="E29" s="25" t="s">
        <v>147</v>
      </c>
      <c r="F29" s="25"/>
      <c r="G29" s="25"/>
    </row>
    <row r="30" spans="1:7" ht="45" customHeight="1">
      <c r="A30" s="8"/>
      <c r="B30" s="2" t="s">
        <v>144</v>
      </c>
      <c r="C30" s="5" t="s">
        <v>148</v>
      </c>
      <c r="D30" s="25" t="s">
        <v>121</v>
      </c>
      <c r="E30" s="25" t="s">
        <v>147</v>
      </c>
      <c r="F30" s="25"/>
      <c r="G30" s="25"/>
    </row>
    <row r="31" spans="1:7" ht="45" customHeight="1">
      <c r="A31" s="8"/>
      <c r="B31" s="2" t="s">
        <v>144</v>
      </c>
      <c r="C31" s="5" t="s">
        <v>149</v>
      </c>
      <c r="D31" s="25" t="s">
        <v>124</v>
      </c>
      <c r="E31" s="25" t="s">
        <v>147</v>
      </c>
      <c r="F31" s="25"/>
      <c r="G31" s="25"/>
    </row>
    <row r="32" spans="1:7" ht="45" customHeight="1">
      <c r="A32" s="8"/>
      <c r="B32" s="2" t="s">
        <v>144</v>
      </c>
      <c r="C32" s="5" t="s">
        <v>150</v>
      </c>
      <c r="D32" s="25" t="s">
        <v>124</v>
      </c>
      <c r="E32" s="25" t="s">
        <v>147</v>
      </c>
      <c r="F32" s="25"/>
      <c r="G32" s="25"/>
    </row>
    <row r="33" spans="1:7" ht="45" customHeight="1">
      <c r="A33" s="8"/>
      <c r="B33" s="2" t="s">
        <v>144</v>
      </c>
      <c r="C33" s="5" t="s">
        <v>151</v>
      </c>
      <c r="D33" s="25" t="s">
        <v>124</v>
      </c>
      <c r="E33" s="25" t="s">
        <v>147</v>
      </c>
      <c r="F33" s="25"/>
      <c r="G33" s="25"/>
    </row>
    <row r="34" spans="1:7" ht="45" customHeight="1">
      <c r="A34" s="8"/>
      <c r="B34" s="2" t="s">
        <v>152</v>
      </c>
      <c r="C34" s="5" t="s">
        <v>153</v>
      </c>
      <c r="D34" s="25" t="s">
        <v>118</v>
      </c>
      <c r="E34" s="25" t="s">
        <v>154</v>
      </c>
      <c r="F34" s="25"/>
      <c r="G34" s="25"/>
    </row>
    <row r="35" spans="1:7" ht="45" customHeight="1">
      <c r="A35" s="8"/>
      <c r="B35" s="2" t="s">
        <v>152</v>
      </c>
      <c r="C35" s="5" t="s">
        <v>155</v>
      </c>
      <c r="D35" s="25" t="s">
        <v>118</v>
      </c>
      <c r="E35" s="25" t="s">
        <v>154</v>
      </c>
      <c r="F35" s="25"/>
      <c r="G35" s="25"/>
    </row>
    <row r="36" spans="1:7" ht="45" customHeight="1">
      <c r="A36" s="8"/>
      <c r="B36" s="2" t="s">
        <v>152</v>
      </c>
      <c r="C36" s="5" t="s">
        <v>156</v>
      </c>
      <c r="D36" s="25" t="s">
        <v>157</v>
      </c>
      <c r="E36" s="25" t="s">
        <v>154</v>
      </c>
      <c r="F36" s="25"/>
      <c r="G36" s="25"/>
    </row>
    <row r="37" spans="1:7" ht="45" customHeight="1">
      <c r="A37" s="8"/>
      <c r="B37" s="2" t="s">
        <v>158</v>
      </c>
      <c r="C37" s="5" t="s">
        <v>159</v>
      </c>
      <c r="D37" s="25" t="s">
        <v>118</v>
      </c>
      <c r="E37" s="25" t="s">
        <v>160</v>
      </c>
      <c r="F37" s="25"/>
      <c r="G37" s="25"/>
    </row>
    <row r="38" spans="1:7" ht="45" customHeight="1">
      <c r="A38" s="8"/>
      <c r="B38" s="2" t="s">
        <v>158</v>
      </c>
      <c r="C38" s="5" t="s">
        <v>161</v>
      </c>
      <c r="D38" s="25" t="s">
        <v>118</v>
      </c>
      <c r="E38" s="25" t="s">
        <v>160</v>
      </c>
      <c r="F38" s="25"/>
      <c r="G38" s="25"/>
    </row>
    <row r="39" spans="1:7" ht="45" customHeight="1">
      <c r="A39" s="8"/>
      <c r="B39" s="2" t="s">
        <v>158</v>
      </c>
      <c r="C39" s="5" t="s">
        <v>162</v>
      </c>
      <c r="D39" s="25" t="s">
        <v>121</v>
      </c>
      <c r="E39" s="25" t="s">
        <v>160</v>
      </c>
      <c r="F39" s="25"/>
      <c r="G39" s="25"/>
    </row>
    <row r="40" spans="1:7" ht="45" customHeight="1">
      <c r="A40" s="8"/>
      <c r="B40" s="2" t="s">
        <v>158</v>
      </c>
      <c r="C40" s="5" t="s">
        <v>163</v>
      </c>
      <c r="D40" s="25" t="s">
        <v>157</v>
      </c>
      <c r="E40" s="25" t="s">
        <v>160</v>
      </c>
      <c r="F40" s="25"/>
      <c r="G40" s="25"/>
    </row>
    <row r="41" spans="1:7" ht="30" customHeight="1">
      <c r="A41" s="8"/>
      <c r="B41" s="8"/>
      <c r="C41" s="8"/>
      <c r="D41" s="8"/>
      <c r="E41" s="8"/>
      <c r="F41" s="8"/>
      <c r="G41" s="8"/>
    </row>
    <row r="42" spans="1:7" ht="30" customHeight="1">
      <c r="A42" s="8"/>
      <c r="B42" s="1586" t="s">
        <v>4951</v>
      </c>
      <c r="C42" s="1586"/>
      <c r="D42" s="1586"/>
      <c r="E42" s="1586"/>
      <c r="F42" s="1586"/>
      <c r="G42" s="1586"/>
    </row>
    <row r="43" spans="1:7" ht="30" customHeight="1">
      <c r="A43" s="8"/>
      <c r="B43" s="1586"/>
      <c r="C43" s="1586"/>
      <c r="D43" s="1586"/>
      <c r="E43" s="1586"/>
      <c r="F43" s="1586"/>
      <c r="G43" s="1586"/>
    </row>
    <row r="44" spans="1:7">
      <c r="A44" s="8"/>
      <c r="B44" s="1572" t="s">
        <v>4488</v>
      </c>
      <c r="C44" s="1572"/>
      <c r="D44" s="1572"/>
      <c r="E44" s="1572"/>
      <c r="F44" s="1572"/>
      <c r="G44" s="1572"/>
    </row>
    <row r="45" spans="1:7">
      <c r="A45" s="8"/>
      <c r="B45" s="1572"/>
      <c r="C45" s="1572"/>
      <c r="D45" s="1572"/>
      <c r="E45" s="1572"/>
      <c r="F45" s="1572"/>
      <c r="G45" s="1572"/>
    </row>
    <row r="46" spans="1:7">
      <c r="A46" s="8"/>
      <c r="B46" s="8"/>
      <c r="C46" s="8"/>
      <c r="D46" s="8"/>
      <c r="E46" s="8"/>
      <c r="F46" s="8"/>
      <c r="G46" s="8"/>
    </row>
    <row r="47" spans="1:7">
      <c r="A47" s="8"/>
      <c r="B47" s="8"/>
      <c r="C47" s="8"/>
      <c r="D47" s="8"/>
      <c r="E47" s="8"/>
      <c r="F47" s="8"/>
      <c r="G47" s="8"/>
    </row>
    <row r="48" spans="1:7">
      <c r="A48" s="8"/>
      <c r="B48" s="8"/>
      <c r="C48" s="8"/>
      <c r="D48" s="8"/>
      <c r="E48" s="8"/>
      <c r="F48" s="8"/>
      <c r="G48" s="8"/>
    </row>
    <row r="49" spans="1:7">
      <c r="A49" s="8"/>
      <c r="B49" s="8"/>
      <c r="C49" s="8"/>
      <c r="D49" s="8"/>
      <c r="E49" s="8"/>
      <c r="F49" s="8"/>
      <c r="G49" s="8"/>
    </row>
    <row r="50" spans="1:7">
      <c r="A50" s="8"/>
      <c r="B50" s="8"/>
      <c r="C50" s="8"/>
      <c r="D50" s="8"/>
      <c r="E50" s="8"/>
      <c r="F50" s="8"/>
      <c r="G50" s="8"/>
    </row>
    <row r="51" spans="1:7">
      <c r="A51" s="8"/>
      <c r="B51" s="8"/>
      <c r="C51" s="8"/>
      <c r="D51" s="8"/>
      <c r="E51" s="8"/>
      <c r="F51" s="8"/>
      <c r="G51" s="8"/>
    </row>
    <row r="52" spans="1:7">
      <c r="A52" s="8"/>
      <c r="B52" s="8"/>
      <c r="C52" s="8"/>
      <c r="D52" s="8"/>
      <c r="E52" s="8"/>
      <c r="F52" s="8"/>
      <c r="G52" s="8"/>
    </row>
    <row r="53" spans="1:7">
      <c r="A53" s="8"/>
      <c r="B53" s="8"/>
      <c r="C53" s="8"/>
      <c r="D53" s="8"/>
      <c r="E53" s="8"/>
      <c r="F53" s="8"/>
      <c r="G53" s="8"/>
    </row>
    <row r="54" spans="1:7">
      <c r="A54" s="8"/>
      <c r="B54" s="8"/>
      <c r="C54" s="8"/>
      <c r="D54" s="8"/>
      <c r="E54" s="8"/>
      <c r="F54" s="8"/>
      <c r="G54" s="8"/>
    </row>
    <row r="55" spans="1:7">
      <c r="A55" s="8"/>
      <c r="B55" s="8"/>
      <c r="C55" s="8"/>
      <c r="D55" s="8"/>
      <c r="E55" s="8"/>
      <c r="F55" s="8"/>
      <c r="G55" s="8"/>
    </row>
    <row r="56" spans="1:7">
      <c r="A56" s="8"/>
      <c r="B56" s="8"/>
      <c r="C56" s="8"/>
      <c r="D56" s="8"/>
      <c r="E56" s="8"/>
      <c r="F56" s="8"/>
      <c r="G56" s="8"/>
    </row>
    <row r="57" spans="1:7">
      <c r="A57" s="8"/>
      <c r="B57" s="8"/>
      <c r="C57" s="8"/>
      <c r="D57" s="8"/>
      <c r="E57" s="8"/>
      <c r="F57" s="8"/>
      <c r="G57" s="8"/>
    </row>
    <row r="58" spans="1:7">
      <c r="A58" s="8"/>
      <c r="B58" s="8"/>
      <c r="C58" s="8"/>
      <c r="D58" s="8"/>
      <c r="E58" s="8"/>
      <c r="F58" s="8"/>
      <c r="G58" s="8"/>
    </row>
    <row r="59" spans="1:7">
      <c r="A59" s="8"/>
      <c r="B59" s="8"/>
      <c r="C59" s="8"/>
      <c r="D59" s="8"/>
      <c r="E59" s="8"/>
      <c r="F59" s="8"/>
      <c r="G59" s="8"/>
    </row>
    <row r="60" spans="1:7">
      <c r="A60" s="8"/>
      <c r="B60" s="8"/>
      <c r="C60" s="8"/>
      <c r="D60" s="8"/>
      <c r="E60" s="8"/>
      <c r="F60" s="8"/>
      <c r="G60" s="8"/>
    </row>
    <row r="61" spans="1:7">
      <c r="A61" s="8"/>
      <c r="B61" s="8"/>
      <c r="C61" s="8"/>
      <c r="D61" s="8"/>
      <c r="E61" s="8"/>
      <c r="F61" s="8"/>
      <c r="G61" s="8"/>
    </row>
    <row r="62" spans="1:7">
      <c r="A62" s="8"/>
      <c r="B62" s="8"/>
      <c r="C62" s="8"/>
      <c r="D62" s="8"/>
      <c r="E62" s="8"/>
      <c r="F62" s="8"/>
      <c r="G62" s="8"/>
    </row>
    <row r="63" spans="1:7">
      <c r="A63" s="8"/>
      <c r="B63" s="8"/>
      <c r="C63" s="8"/>
      <c r="D63" s="8"/>
      <c r="E63" s="8"/>
      <c r="F63" s="8"/>
      <c r="G63" s="8"/>
    </row>
    <row r="64" spans="1:7">
      <c r="A64" s="8"/>
      <c r="B64" s="8"/>
      <c r="C64" s="8"/>
      <c r="D64" s="8"/>
      <c r="E64" s="8"/>
      <c r="F64" s="8"/>
      <c r="G64" s="8"/>
    </row>
    <row r="65" spans="1:7">
      <c r="A65" s="8"/>
      <c r="B65" s="8"/>
      <c r="C65" s="8"/>
      <c r="D65" s="8"/>
      <c r="E65" s="8"/>
      <c r="F65" s="8"/>
      <c r="G65" s="8"/>
    </row>
    <row r="66" spans="1:7">
      <c r="A66" s="8"/>
      <c r="B66" s="8"/>
      <c r="C66" s="8"/>
      <c r="D66" s="8"/>
      <c r="E66" s="8"/>
      <c r="F66" s="8"/>
      <c r="G66" s="8"/>
    </row>
    <row r="67" spans="1:7">
      <c r="A67" s="8"/>
      <c r="B67" s="8"/>
      <c r="C67" s="8"/>
      <c r="D67" s="8"/>
      <c r="E67" s="8"/>
      <c r="F67" s="8"/>
      <c r="G67" s="8"/>
    </row>
    <row r="68" spans="1:7">
      <c r="A68" s="8"/>
      <c r="B68" s="8"/>
      <c r="C68" s="8"/>
      <c r="D68" s="8"/>
      <c r="E68" s="8"/>
      <c r="F68" s="8"/>
      <c r="G68" s="8"/>
    </row>
    <row r="69" spans="1:7">
      <c r="A69" s="8"/>
      <c r="B69" s="8"/>
      <c r="C69" s="8"/>
      <c r="D69" s="8"/>
      <c r="E69" s="8"/>
      <c r="F69" s="8"/>
      <c r="G69" s="8"/>
    </row>
    <row r="70" spans="1:7">
      <c r="A70" s="8"/>
      <c r="B70" s="8"/>
      <c r="C70" s="8"/>
      <c r="D70" s="8"/>
      <c r="E70" s="8"/>
      <c r="F70" s="8"/>
      <c r="G70" s="8"/>
    </row>
    <row r="71" spans="1:7">
      <c r="A71" s="8"/>
      <c r="B71" s="8"/>
      <c r="C71" s="8"/>
      <c r="D71" s="8"/>
      <c r="E71" s="8"/>
      <c r="F71" s="8"/>
      <c r="G71" s="8"/>
    </row>
    <row r="72" spans="1:7">
      <c r="A72" s="8"/>
      <c r="B72" s="8"/>
      <c r="C72" s="8"/>
      <c r="D72" s="8"/>
      <c r="E72" s="8"/>
      <c r="F72" s="8"/>
      <c r="G72" s="8"/>
    </row>
    <row r="73" spans="1:7">
      <c r="A73" s="8"/>
      <c r="B73" s="8"/>
      <c r="C73" s="8"/>
      <c r="D73" s="8"/>
      <c r="E73" s="8"/>
      <c r="F73" s="8"/>
      <c r="G73" s="8"/>
    </row>
    <row r="74" spans="1:7">
      <c r="A74" s="8"/>
      <c r="B74" s="8"/>
      <c r="C74" s="8"/>
      <c r="D74" s="8"/>
      <c r="E74" s="8"/>
      <c r="F74" s="8"/>
      <c r="G74" s="8"/>
    </row>
    <row r="75" spans="1:7">
      <c r="A75" s="8"/>
      <c r="B75" s="8"/>
      <c r="C75" s="8"/>
      <c r="D75" s="8"/>
      <c r="E75" s="8"/>
      <c r="F75" s="8"/>
      <c r="G75" s="8"/>
    </row>
    <row r="76" spans="1:7">
      <c r="A76" s="8"/>
      <c r="B76" s="8"/>
      <c r="C76" s="8"/>
      <c r="D76" s="8"/>
      <c r="E76" s="8"/>
      <c r="F76" s="8"/>
      <c r="G76" s="8"/>
    </row>
    <row r="77" spans="1:7">
      <c r="A77" s="8"/>
      <c r="B77" s="8"/>
      <c r="C77" s="8"/>
      <c r="D77" s="8"/>
      <c r="E77" s="8"/>
      <c r="F77" s="8"/>
      <c r="G77" s="8"/>
    </row>
    <row r="78" spans="1:7">
      <c r="A78" s="8"/>
      <c r="B78" s="8"/>
      <c r="C78" s="8"/>
      <c r="D78" s="8"/>
      <c r="E78" s="8"/>
      <c r="F78" s="8"/>
      <c r="G78" s="8"/>
    </row>
    <row r="79" spans="1:7">
      <c r="A79" s="8"/>
      <c r="B79" s="8"/>
      <c r="C79" s="8"/>
      <c r="D79" s="8"/>
      <c r="E79" s="8"/>
      <c r="F79" s="8"/>
      <c r="G79" s="8"/>
    </row>
    <row r="80" spans="1:7">
      <c r="A80" s="8"/>
      <c r="B80" s="8"/>
      <c r="C80" s="8"/>
      <c r="D80" s="8"/>
      <c r="E80" s="8"/>
      <c r="F80" s="8"/>
      <c r="G80" s="8"/>
    </row>
    <row r="81" spans="1:7">
      <c r="A81" s="8"/>
      <c r="B81" s="8"/>
      <c r="C81" s="8"/>
      <c r="D81" s="8"/>
      <c r="E81" s="8"/>
      <c r="F81" s="8"/>
      <c r="G81" s="8"/>
    </row>
    <row r="82" spans="1:7">
      <c r="A82" s="8"/>
      <c r="B82" s="8"/>
      <c r="C82" s="8"/>
      <c r="D82" s="8"/>
      <c r="E82" s="8"/>
      <c r="F82" s="8"/>
      <c r="G82" s="8"/>
    </row>
    <row r="83" spans="1:7">
      <c r="A83" s="8"/>
      <c r="B83" s="8"/>
      <c r="C83" s="8"/>
      <c r="D83" s="8"/>
      <c r="E83" s="8"/>
      <c r="F83" s="8"/>
      <c r="G83" s="8"/>
    </row>
    <row r="84" spans="1:7">
      <c r="A84" s="8"/>
      <c r="B84" s="8"/>
      <c r="C84" s="8"/>
      <c r="D84" s="8"/>
      <c r="E84" s="8"/>
      <c r="F84" s="8"/>
      <c r="G84" s="8"/>
    </row>
    <row r="85" spans="1:7">
      <c r="A85" s="8"/>
      <c r="B85" s="8"/>
      <c r="C85" s="8"/>
      <c r="D85" s="8"/>
      <c r="E85" s="8"/>
      <c r="F85" s="8"/>
      <c r="G85" s="8"/>
    </row>
    <row r="86" spans="1:7">
      <c r="A86" s="8"/>
      <c r="B86" s="8"/>
      <c r="C86" s="8"/>
      <c r="D86" s="8"/>
      <c r="E86" s="8"/>
      <c r="F86" s="8"/>
      <c r="G86" s="8"/>
    </row>
    <row r="87" spans="1:7">
      <c r="A87" s="8"/>
      <c r="B87" s="8"/>
      <c r="C87" s="8"/>
      <c r="D87" s="8"/>
      <c r="E87" s="8"/>
      <c r="F87" s="8"/>
      <c r="G87" s="8"/>
    </row>
    <row r="88" spans="1:7">
      <c r="A88" s="8"/>
      <c r="B88" s="8"/>
      <c r="C88" s="8"/>
      <c r="D88" s="8"/>
      <c r="E88" s="8"/>
      <c r="F88" s="8"/>
      <c r="G88" s="8"/>
    </row>
    <row r="89" spans="1:7">
      <c r="A89" s="8"/>
      <c r="B89" s="8"/>
      <c r="C89" s="8"/>
      <c r="D89" s="8"/>
      <c r="E89" s="8"/>
      <c r="F89" s="8"/>
      <c r="G89" s="8"/>
    </row>
  </sheetData>
  <mergeCells count="8">
    <mergeCell ref="B44:G45"/>
    <mergeCell ref="B42:G43"/>
    <mergeCell ref="B1:G1"/>
    <mergeCell ref="B3:G3"/>
    <mergeCell ref="B14:G14"/>
    <mergeCell ref="B22:G22"/>
    <mergeCell ref="B27:G27"/>
    <mergeCell ref="B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D7CB-2BD7-452A-91B4-FBEAC010F034}">
  <dimension ref="A1:F88"/>
  <sheetViews>
    <sheetView workbookViewId="0">
      <selection activeCell="A13" sqref="A13"/>
    </sheetView>
  </sheetViews>
  <sheetFormatPr baseColWidth="10" defaultColWidth="9" defaultRowHeight="15.75"/>
  <cols>
    <col min="1" max="1" width="4" style="11" customWidth="1"/>
    <col min="2" max="2" width="37.75" style="11" customWidth="1"/>
    <col min="3" max="3" width="17" style="11" customWidth="1"/>
    <col min="4" max="4" width="16" style="11" customWidth="1"/>
    <col min="5" max="5" width="18" style="11" customWidth="1"/>
    <col min="6" max="6" width="16" style="11" customWidth="1"/>
    <col min="7" max="16384" width="9" style="11"/>
  </cols>
  <sheetData>
    <row r="1" spans="1:6" ht="35.1" customHeight="1">
      <c r="B1" s="1567" t="s">
        <v>4952</v>
      </c>
      <c r="C1" s="1567"/>
      <c r="D1" s="1567"/>
      <c r="E1" s="1567"/>
      <c r="F1" s="1567"/>
    </row>
    <row r="2" spans="1:6" ht="39" customHeight="1">
      <c r="B2" s="1588" t="s">
        <v>4953</v>
      </c>
      <c r="C2" s="1588"/>
      <c r="D2" s="1588"/>
      <c r="E2" s="1588"/>
      <c r="F2" s="1588"/>
    </row>
    <row r="3" spans="1:6" ht="35.1" customHeight="1">
      <c r="B3" s="1584" t="s">
        <v>164</v>
      </c>
      <c r="C3" s="1584"/>
      <c r="D3" s="1584"/>
      <c r="E3" s="1584"/>
      <c r="F3" s="1584"/>
    </row>
    <row r="4" spans="1:6" ht="35.1" customHeight="1">
      <c r="A4" s="8"/>
      <c r="B4" s="6" t="s">
        <v>165</v>
      </c>
      <c r="C4" s="6" t="s">
        <v>76</v>
      </c>
      <c r="D4" s="6" t="s">
        <v>143</v>
      </c>
      <c r="E4" s="6" t="s">
        <v>43</v>
      </c>
      <c r="F4" s="6" t="s">
        <v>117</v>
      </c>
    </row>
    <row r="5" spans="1:6" ht="45" customHeight="1">
      <c r="A5" s="8"/>
      <c r="B5" s="5" t="s">
        <v>166</v>
      </c>
      <c r="C5" s="5" t="s">
        <v>4934</v>
      </c>
      <c r="D5" s="5" t="s">
        <v>121</v>
      </c>
      <c r="E5" s="5" t="s">
        <v>118</v>
      </c>
      <c r="F5" s="5" t="s">
        <v>167</v>
      </c>
    </row>
    <row r="6" spans="1:6" ht="45" customHeight="1">
      <c r="A6" s="8"/>
      <c r="B6" s="5" t="s">
        <v>168</v>
      </c>
      <c r="C6" s="5" t="s">
        <v>4938</v>
      </c>
      <c r="D6" s="5" t="s">
        <v>124</v>
      </c>
      <c r="E6" s="5" t="s">
        <v>169</v>
      </c>
      <c r="F6" s="5" t="s">
        <v>167</v>
      </c>
    </row>
    <row r="7" spans="1:6" ht="45" customHeight="1">
      <c r="A7" s="8"/>
      <c r="B7" s="5" t="s">
        <v>170</v>
      </c>
      <c r="C7" s="5" t="s">
        <v>4943</v>
      </c>
      <c r="D7" s="5" t="s">
        <v>124</v>
      </c>
      <c r="E7" s="5" t="s">
        <v>4954</v>
      </c>
      <c r="F7" s="5" t="s">
        <v>167</v>
      </c>
    </row>
    <row r="8" spans="1:6" ht="35.1" customHeight="1">
      <c r="A8" s="8"/>
      <c r="B8" s="8"/>
      <c r="C8" s="8"/>
      <c r="D8" s="8"/>
      <c r="E8" s="8"/>
      <c r="F8" s="8"/>
    </row>
    <row r="9" spans="1:6" ht="35.1" customHeight="1">
      <c r="B9" s="1584" t="s">
        <v>171</v>
      </c>
      <c r="C9" s="1584"/>
      <c r="D9" s="1584"/>
      <c r="E9" s="1584"/>
      <c r="F9" s="1584"/>
    </row>
    <row r="10" spans="1:6" ht="35.1" customHeight="1">
      <c r="A10" s="8"/>
      <c r="B10" s="6" t="s">
        <v>165</v>
      </c>
      <c r="C10" s="6" t="s">
        <v>76</v>
      </c>
      <c r="D10" s="6" t="s">
        <v>75</v>
      </c>
      <c r="E10" s="6" t="s">
        <v>117</v>
      </c>
      <c r="F10" s="6"/>
    </row>
    <row r="11" spans="1:6" ht="45" customHeight="1">
      <c r="A11" s="8"/>
      <c r="B11" s="5" t="s">
        <v>172</v>
      </c>
      <c r="C11" s="5" t="s">
        <v>4946</v>
      </c>
      <c r="D11" s="5" t="s">
        <v>128</v>
      </c>
      <c r="E11" s="5" t="s">
        <v>129</v>
      </c>
      <c r="F11" s="5"/>
    </row>
    <row r="12" spans="1:6" ht="45" customHeight="1">
      <c r="A12" s="8"/>
      <c r="B12" s="5" t="s">
        <v>173</v>
      </c>
      <c r="C12" s="5" t="s">
        <v>4955</v>
      </c>
      <c r="D12" s="5" t="s">
        <v>174</v>
      </c>
      <c r="E12" s="5" t="s">
        <v>129</v>
      </c>
      <c r="F12" s="5"/>
    </row>
    <row r="13" spans="1:6" ht="45" customHeight="1">
      <c r="A13" s="8"/>
      <c r="B13" s="5" t="s">
        <v>175</v>
      </c>
      <c r="C13" s="5" t="s">
        <v>4956</v>
      </c>
      <c r="D13" s="5" t="s">
        <v>174</v>
      </c>
      <c r="E13" s="5" t="s">
        <v>129</v>
      </c>
      <c r="F13" s="5"/>
    </row>
    <row r="14" spans="1:6" ht="35.1" customHeight="1">
      <c r="A14" s="8"/>
      <c r="B14" s="8"/>
      <c r="C14" s="8"/>
      <c r="D14" s="8"/>
      <c r="E14" s="8"/>
      <c r="F14" s="8"/>
    </row>
    <row r="15" spans="1:6" ht="35.1" customHeight="1">
      <c r="B15" s="1584" t="s">
        <v>176</v>
      </c>
      <c r="C15" s="1584"/>
      <c r="D15" s="1584"/>
      <c r="E15" s="1584"/>
      <c r="F15" s="1584"/>
    </row>
    <row r="16" spans="1:6" ht="45" customHeight="1">
      <c r="A16" s="8"/>
      <c r="B16" s="26" t="s">
        <v>4957</v>
      </c>
      <c r="C16" s="26"/>
      <c r="D16" s="26"/>
      <c r="E16" s="26"/>
      <c r="F16" s="26"/>
    </row>
    <row r="17" spans="1:6" ht="45" customHeight="1">
      <c r="A17" s="8"/>
      <c r="B17" s="2" t="s">
        <v>4958</v>
      </c>
      <c r="C17" s="2"/>
      <c r="D17" s="2"/>
      <c r="E17" s="2"/>
      <c r="F17" s="2"/>
    </row>
    <row r="18" spans="1:6" ht="45" customHeight="1">
      <c r="A18" s="8"/>
      <c r="B18" s="24" t="s">
        <v>177</v>
      </c>
      <c r="C18" s="24"/>
      <c r="D18" s="24"/>
      <c r="E18" s="24"/>
      <c r="F18" s="24"/>
    </row>
    <row r="19" spans="1:6" ht="45" customHeight="1">
      <c r="A19" s="8"/>
      <c r="B19" s="1570" t="s">
        <v>4959</v>
      </c>
      <c r="C19" s="1570"/>
      <c r="D19" s="1570"/>
      <c r="E19" s="1570"/>
      <c r="F19" s="1570"/>
    </row>
    <row r="20" spans="1:6" ht="35.1" customHeight="1">
      <c r="A20" s="8"/>
      <c r="B20" s="1589" t="s">
        <v>4488</v>
      </c>
      <c r="C20" s="1589"/>
      <c r="D20" s="1589"/>
      <c r="E20" s="1589"/>
      <c r="F20" s="1589"/>
    </row>
    <row r="21" spans="1:6">
      <c r="A21" s="8"/>
      <c r="B21" s="8"/>
      <c r="C21" s="8"/>
      <c r="D21" s="8"/>
      <c r="E21" s="8"/>
      <c r="F21" s="8"/>
    </row>
    <row r="22" spans="1:6">
      <c r="A22" s="8"/>
      <c r="B22" s="8"/>
      <c r="C22" s="8"/>
      <c r="D22" s="8"/>
      <c r="E22" s="8"/>
      <c r="F22" s="8"/>
    </row>
    <row r="23" spans="1:6">
      <c r="A23" s="8"/>
      <c r="B23" s="8"/>
      <c r="C23" s="8"/>
      <c r="D23" s="8"/>
      <c r="E23" s="8"/>
      <c r="F23" s="8"/>
    </row>
    <row r="24" spans="1:6">
      <c r="A24" s="8"/>
      <c r="B24" s="8"/>
      <c r="C24" s="8"/>
      <c r="D24" s="8"/>
      <c r="E24" s="8"/>
      <c r="F24" s="8"/>
    </row>
    <row r="25" spans="1:6">
      <c r="A25" s="8"/>
      <c r="B25" s="8"/>
      <c r="C25" s="8"/>
      <c r="D25" s="8"/>
      <c r="E25" s="8"/>
      <c r="F25" s="8"/>
    </row>
    <row r="26" spans="1:6">
      <c r="A26" s="8"/>
      <c r="B26" s="8"/>
      <c r="C26" s="8"/>
      <c r="D26" s="8"/>
      <c r="E26" s="8"/>
      <c r="F26" s="8"/>
    </row>
    <row r="27" spans="1:6">
      <c r="A27" s="8"/>
      <c r="B27" s="8"/>
      <c r="C27" s="8"/>
      <c r="D27" s="8"/>
      <c r="E27" s="8"/>
      <c r="F27" s="8"/>
    </row>
    <row r="28" spans="1:6">
      <c r="A28" s="8"/>
      <c r="B28" s="8"/>
      <c r="C28" s="8"/>
      <c r="D28" s="8"/>
      <c r="E28" s="8"/>
      <c r="F28" s="8"/>
    </row>
    <row r="29" spans="1:6">
      <c r="A29" s="8"/>
      <c r="B29" s="8"/>
      <c r="C29" s="8"/>
      <c r="D29" s="8"/>
      <c r="E29" s="8"/>
      <c r="F29" s="8"/>
    </row>
    <row r="30" spans="1:6">
      <c r="A30" s="8"/>
      <c r="B30" s="8"/>
      <c r="C30" s="8"/>
      <c r="D30" s="8"/>
      <c r="E30" s="8"/>
      <c r="F30" s="8"/>
    </row>
    <row r="31" spans="1:6">
      <c r="A31" s="8"/>
      <c r="B31" s="8"/>
      <c r="C31" s="8"/>
      <c r="D31" s="8"/>
      <c r="E31" s="8"/>
      <c r="F31" s="8"/>
    </row>
    <row r="32" spans="1:6">
      <c r="A32" s="8"/>
      <c r="B32" s="8"/>
      <c r="C32" s="8"/>
      <c r="D32" s="8"/>
      <c r="E32" s="8"/>
      <c r="F32" s="8"/>
    </row>
    <row r="33" spans="1:6">
      <c r="A33" s="8"/>
      <c r="B33" s="8"/>
      <c r="C33" s="8"/>
      <c r="D33" s="8"/>
      <c r="E33" s="8"/>
      <c r="F33" s="8"/>
    </row>
    <row r="34" spans="1:6">
      <c r="A34" s="8"/>
      <c r="B34" s="8"/>
      <c r="C34" s="8"/>
      <c r="D34" s="8"/>
      <c r="E34" s="8"/>
      <c r="F34" s="8"/>
    </row>
    <row r="35" spans="1:6">
      <c r="A35" s="8"/>
      <c r="B35" s="8"/>
      <c r="C35" s="8"/>
      <c r="D35" s="8"/>
      <c r="E35" s="8"/>
      <c r="F35" s="8"/>
    </row>
    <row r="36" spans="1:6">
      <c r="A36" s="8"/>
      <c r="B36" s="8"/>
      <c r="C36" s="8"/>
      <c r="D36" s="8"/>
      <c r="E36" s="8"/>
      <c r="F36" s="8"/>
    </row>
    <row r="37" spans="1:6">
      <c r="A37" s="8"/>
      <c r="B37" s="8"/>
      <c r="C37" s="8"/>
      <c r="D37" s="8"/>
      <c r="E37" s="8"/>
      <c r="F37" s="8"/>
    </row>
    <row r="38" spans="1:6">
      <c r="A38" s="8"/>
      <c r="B38" s="8"/>
      <c r="C38" s="8"/>
      <c r="D38" s="8"/>
      <c r="E38" s="8"/>
      <c r="F38" s="8"/>
    </row>
    <row r="39" spans="1:6">
      <c r="A39" s="8"/>
      <c r="B39" s="8"/>
      <c r="C39" s="8"/>
      <c r="D39" s="8"/>
      <c r="E39" s="8"/>
      <c r="F39" s="8"/>
    </row>
    <row r="40" spans="1:6">
      <c r="A40" s="8"/>
      <c r="B40" s="8"/>
      <c r="C40" s="8"/>
      <c r="D40" s="8"/>
      <c r="E40" s="8"/>
      <c r="F40" s="8"/>
    </row>
    <row r="41" spans="1:6">
      <c r="A41" s="8"/>
      <c r="B41" s="8"/>
      <c r="C41" s="8"/>
      <c r="D41" s="8"/>
      <c r="E41" s="8"/>
      <c r="F41" s="8"/>
    </row>
    <row r="42" spans="1:6">
      <c r="A42" s="8"/>
      <c r="B42" s="8"/>
      <c r="C42" s="8"/>
      <c r="D42" s="8"/>
      <c r="E42" s="8"/>
      <c r="F42" s="8"/>
    </row>
    <row r="43" spans="1:6">
      <c r="A43" s="8"/>
      <c r="B43" s="8"/>
      <c r="C43" s="8"/>
      <c r="D43" s="8"/>
      <c r="E43" s="8"/>
      <c r="F43" s="8"/>
    </row>
    <row r="44" spans="1:6">
      <c r="A44" s="8"/>
      <c r="B44" s="8"/>
      <c r="C44" s="8"/>
      <c r="D44" s="8"/>
      <c r="E44" s="8"/>
      <c r="F44" s="8"/>
    </row>
    <row r="45" spans="1:6">
      <c r="A45" s="8"/>
      <c r="B45" s="8"/>
      <c r="C45" s="8"/>
      <c r="D45" s="8"/>
      <c r="E45" s="8"/>
      <c r="F45" s="8"/>
    </row>
    <row r="46" spans="1:6">
      <c r="A46" s="8"/>
      <c r="B46" s="8"/>
      <c r="C46" s="8"/>
      <c r="D46" s="8"/>
      <c r="E46" s="8"/>
      <c r="F46" s="8"/>
    </row>
    <row r="47" spans="1:6">
      <c r="A47" s="8"/>
      <c r="B47" s="8"/>
      <c r="C47" s="8"/>
      <c r="D47" s="8"/>
      <c r="E47" s="8"/>
      <c r="F47" s="8"/>
    </row>
    <row r="48" spans="1:6">
      <c r="A48" s="8"/>
      <c r="B48" s="8"/>
      <c r="C48" s="8"/>
      <c r="D48" s="8"/>
      <c r="E48" s="8"/>
      <c r="F48" s="8"/>
    </row>
    <row r="49" spans="1:6">
      <c r="A49" s="8"/>
      <c r="B49" s="8"/>
      <c r="C49" s="8"/>
      <c r="D49" s="8"/>
      <c r="E49" s="8"/>
      <c r="F49" s="8"/>
    </row>
    <row r="50" spans="1:6">
      <c r="A50" s="8"/>
      <c r="B50" s="8"/>
      <c r="C50" s="8"/>
      <c r="D50" s="8"/>
      <c r="E50" s="8"/>
      <c r="F50" s="8"/>
    </row>
    <row r="51" spans="1:6">
      <c r="A51" s="8"/>
      <c r="B51" s="8"/>
      <c r="C51" s="8"/>
      <c r="D51" s="8"/>
      <c r="E51" s="8"/>
      <c r="F51" s="8"/>
    </row>
    <row r="52" spans="1:6">
      <c r="A52" s="8"/>
      <c r="B52" s="8"/>
      <c r="C52" s="8"/>
      <c r="D52" s="8"/>
      <c r="E52" s="8"/>
      <c r="F52" s="8"/>
    </row>
    <row r="53" spans="1:6">
      <c r="A53" s="8"/>
      <c r="B53" s="8"/>
      <c r="C53" s="8"/>
      <c r="D53" s="8"/>
      <c r="E53" s="8"/>
      <c r="F53" s="8"/>
    </row>
    <row r="54" spans="1:6">
      <c r="A54" s="8"/>
      <c r="B54" s="8"/>
      <c r="C54" s="8"/>
      <c r="D54" s="8"/>
      <c r="E54" s="8"/>
      <c r="F54" s="8"/>
    </row>
    <row r="55" spans="1:6">
      <c r="A55" s="8"/>
      <c r="B55" s="8"/>
      <c r="C55" s="8"/>
      <c r="D55" s="8"/>
      <c r="E55" s="8"/>
      <c r="F55" s="8"/>
    </row>
    <row r="56" spans="1:6">
      <c r="A56" s="8"/>
      <c r="B56" s="8"/>
      <c r="C56" s="8"/>
      <c r="D56" s="8"/>
      <c r="E56" s="8"/>
      <c r="F56" s="8"/>
    </row>
    <row r="57" spans="1:6">
      <c r="A57" s="8"/>
      <c r="B57" s="8"/>
      <c r="C57" s="8"/>
      <c r="D57" s="8"/>
      <c r="E57" s="8"/>
      <c r="F57" s="8"/>
    </row>
    <row r="58" spans="1:6">
      <c r="A58" s="8"/>
      <c r="B58" s="8"/>
      <c r="C58" s="8"/>
      <c r="D58" s="8"/>
      <c r="E58" s="8"/>
      <c r="F58" s="8"/>
    </row>
    <row r="59" spans="1:6">
      <c r="A59" s="8"/>
      <c r="B59" s="8"/>
      <c r="C59" s="8"/>
      <c r="D59" s="8"/>
      <c r="E59" s="8"/>
      <c r="F59" s="8"/>
    </row>
    <row r="60" spans="1:6">
      <c r="A60" s="8"/>
      <c r="B60" s="8"/>
      <c r="C60" s="8"/>
      <c r="D60" s="8"/>
      <c r="E60" s="8"/>
      <c r="F60" s="8"/>
    </row>
    <row r="61" spans="1:6">
      <c r="A61" s="8"/>
      <c r="B61" s="8"/>
      <c r="C61" s="8"/>
      <c r="D61" s="8"/>
      <c r="E61" s="8"/>
      <c r="F61" s="8"/>
    </row>
    <row r="62" spans="1:6">
      <c r="A62" s="8"/>
      <c r="B62" s="8"/>
      <c r="C62" s="8"/>
      <c r="D62" s="8"/>
      <c r="E62" s="8"/>
      <c r="F62" s="8"/>
    </row>
    <row r="63" spans="1:6">
      <c r="A63" s="8"/>
      <c r="B63" s="8"/>
      <c r="C63" s="8"/>
      <c r="D63" s="8"/>
      <c r="E63" s="8"/>
      <c r="F63" s="8"/>
    </row>
    <row r="64" spans="1:6">
      <c r="A64" s="8"/>
      <c r="B64" s="8"/>
      <c r="C64" s="8"/>
      <c r="D64" s="8"/>
      <c r="E64" s="8"/>
      <c r="F64" s="8"/>
    </row>
    <row r="65" spans="1:6">
      <c r="A65" s="8"/>
      <c r="B65" s="8"/>
      <c r="C65" s="8"/>
      <c r="D65" s="8"/>
      <c r="E65" s="8"/>
      <c r="F65" s="8"/>
    </row>
    <row r="66" spans="1:6">
      <c r="A66" s="8"/>
      <c r="B66" s="8"/>
      <c r="C66" s="8"/>
      <c r="D66" s="8"/>
      <c r="E66" s="8"/>
      <c r="F66" s="8"/>
    </row>
    <row r="67" spans="1:6">
      <c r="A67" s="8"/>
      <c r="B67" s="8"/>
      <c r="C67" s="8"/>
      <c r="D67" s="8"/>
      <c r="E67" s="8"/>
      <c r="F67" s="8"/>
    </row>
    <row r="68" spans="1:6">
      <c r="A68" s="8"/>
      <c r="B68" s="8"/>
      <c r="C68" s="8"/>
      <c r="D68" s="8"/>
      <c r="E68" s="8"/>
      <c r="F68" s="8"/>
    </row>
    <row r="69" spans="1:6">
      <c r="A69" s="8"/>
      <c r="B69" s="8"/>
      <c r="C69" s="8"/>
      <c r="D69" s="8"/>
      <c r="E69" s="8"/>
      <c r="F69" s="8"/>
    </row>
    <row r="70" spans="1:6">
      <c r="A70" s="8"/>
      <c r="B70" s="8"/>
      <c r="C70" s="8"/>
      <c r="D70" s="8"/>
      <c r="E70" s="8"/>
      <c r="F70" s="8"/>
    </row>
    <row r="71" spans="1:6">
      <c r="A71" s="8"/>
      <c r="B71" s="8"/>
      <c r="C71" s="8"/>
      <c r="D71" s="8"/>
      <c r="E71" s="8"/>
      <c r="F71" s="8"/>
    </row>
    <row r="72" spans="1:6">
      <c r="A72" s="8"/>
      <c r="B72" s="8"/>
      <c r="C72" s="8"/>
      <c r="D72" s="8"/>
      <c r="E72" s="8"/>
      <c r="F72" s="8"/>
    </row>
    <row r="73" spans="1:6">
      <c r="A73" s="8"/>
      <c r="B73" s="8"/>
      <c r="C73" s="8"/>
      <c r="D73" s="8"/>
      <c r="E73" s="8"/>
      <c r="F73" s="8"/>
    </row>
    <row r="74" spans="1:6">
      <c r="A74" s="8"/>
      <c r="B74" s="8"/>
      <c r="C74" s="8"/>
      <c r="D74" s="8"/>
      <c r="E74" s="8"/>
      <c r="F74" s="8"/>
    </row>
    <row r="75" spans="1:6">
      <c r="A75" s="8"/>
      <c r="B75" s="8"/>
      <c r="C75" s="8"/>
      <c r="D75" s="8"/>
      <c r="E75" s="8"/>
      <c r="F75" s="8"/>
    </row>
    <row r="76" spans="1:6">
      <c r="A76" s="8"/>
      <c r="B76" s="8"/>
      <c r="C76" s="8"/>
      <c r="D76" s="8"/>
      <c r="E76" s="8"/>
      <c r="F76" s="8"/>
    </row>
    <row r="77" spans="1:6">
      <c r="A77" s="8"/>
      <c r="B77" s="8"/>
      <c r="C77" s="8"/>
      <c r="D77" s="8"/>
      <c r="E77" s="8"/>
      <c r="F77" s="8"/>
    </row>
    <row r="78" spans="1:6">
      <c r="A78" s="8"/>
      <c r="B78" s="8"/>
      <c r="C78" s="8"/>
      <c r="D78" s="8"/>
      <c r="E78" s="8"/>
      <c r="F78" s="8"/>
    </row>
    <row r="79" spans="1:6">
      <c r="A79" s="8"/>
      <c r="B79" s="8"/>
      <c r="C79" s="8"/>
      <c r="D79" s="8"/>
      <c r="E79" s="8"/>
      <c r="F79" s="8"/>
    </row>
    <row r="80" spans="1:6">
      <c r="A80" s="8"/>
      <c r="B80" s="8"/>
      <c r="C80" s="8"/>
      <c r="D80" s="8"/>
      <c r="E80" s="8"/>
      <c r="F80" s="8"/>
    </row>
    <row r="81" spans="1:6">
      <c r="A81" s="8"/>
      <c r="B81" s="8"/>
      <c r="C81" s="8"/>
      <c r="D81" s="8"/>
      <c r="E81" s="8"/>
      <c r="F81" s="8"/>
    </row>
    <row r="82" spans="1:6">
      <c r="A82" s="8"/>
      <c r="B82" s="8"/>
      <c r="C82" s="8"/>
      <c r="D82" s="8"/>
      <c r="E82" s="8"/>
      <c r="F82" s="8"/>
    </row>
    <row r="83" spans="1:6">
      <c r="A83" s="8"/>
      <c r="B83" s="8"/>
      <c r="C83" s="8"/>
      <c r="D83" s="8"/>
      <c r="E83" s="8"/>
      <c r="F83" s="8"/>
    </row>
    <row r="84" spans="1:6">
      <c r="A84" s="8"/>
      <c r="B84" s="8"/>
      <c r="C84" s="8"/>
      <c r="D84" s="8"/>
      <c r="E84" s="8"/>
      <c r="F84" s="8"/>
    </row>
    <row r="85" spans="1:6">
      <c r="A85" s="8"/>
      <c r="B85" s="8"/>
      <c r="C85" s="8"/>
      <c r="D85" s="8"/>
      <c r="E85" s="8"/>
      <c r="F85" s="8"/>
    </row>
    <row r="86" spans="1:6">
      <c r="A86" s="8"/>
      <c r="B86" s="8"/>
      <c r="C86" s="8"/>
      <c r="D86" s="8"/>
      <c r="E86" s="8"/>
      <c r="F86" s="8"/>
    </row>
    <row r="87" spans="1:6">
      <c r="A87" s="8"/>
      <c r="B87" s="8"/>
      <c r="C87" s="8"/>
      <c r="D87" s="8"/>
      <c r="E87" s="8"/>
      <c r="F87" s="8"/>
    </row>
    <row r="88" spans="1:6">
      <c r="A88" s="8"/>
      <c r="B88" s="8"/>
      <c r="C88" s="8"/>
      <c r="D88" s="8"/>
      <c r="E88" s="8"/>
      <c r="F88" s="8"/>
    </row>
  </sheetData>
  <mergeCells count="8">
    <mergeCell ref="B1:F1"/>
    <mergeCell ref="B17:F17"/>
    <mergeCell ref="B2:F2"/>
    <mergeCell ref="B20:F20"/>
    <mergeCell ref="B19:F19"/>
    <mergeCell ref="B3:F3"/>
    <mergeCell ref="B9:F9"/>
    <mergeCell ref="B15:F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C6394-F1C6-4DB8-9A8D-1D58258AC2F0}">
  <dimension ref="A1:I88"/>
  <sheetViews>
    <sheetView workbookViewId="0">
      <selection activeCell="A15" sqref="A15"/>
    </sheetView>
  </sheetViews>
  <sheetFormatPr baseColWidth="10" defaultColWidth="9" defaultRowHeight="15.75"/>
  <cols>
    <col min="1" max="1" width="4" style="11" customWidth="1"/>
    <col min="2" max="2" width="23" style="11" customWidth="1"/>
    <col min="3" max="3" width="17" style="11" customWidth="1"/>
    <col min="4" max="4" width="16" style="11" customWidth="1"/>
    <col min="5" max="5" width="18" style="11" customWidth="1"/>
    <col min="6" max="6" width="16" style="11" customWidth="1"/>
    <col min="7" max="7" width="18" style="11" customWidth="1"/>
    <col min="8" max="8" width="16" style="11" customWidth="1"/>
    <col min="9" max="9" width="24" style="11" customWidth="1"/>
    <col min="10" max="16384" width="9" style="11"/>
  </cols>
  <sheetData>
    <row r="1" spans="1:9" ht="30" customHeight="1">
      <c r="B1" s="1567" t="s">
        <v>178</v>
      </c>
      <c r="C1" s="1567"/>
      <c r="D1" s="1567"/>
      <c r="E1" s="1567"/>
      <c r="F1" s="1567"/>
      <c r="G1" s="1567"/>
      <c r="H1" s="1567"/>
      <c r="I1" s="1567"/>
    </row>
    <row r="2" spans="1:9" ht="35.1" customHeight="1">
      <c r="B2" s="1577" t="s">
        <v>179</v>
      </c>
      <c r="C2" s="1577"/>
      <c r="D2" s="1577"/>
      <c r="E2" s="1577"/>
      <c r="F2" s="1577"/>
      <c r="G2" s="1577"/>
      <c r="H2" s="1577"/>
      <c r="I2" s="1577"/>
    </row>
    <row r="3" spans="1:9" ht="35.1" customHeight="1">
      <c r="B3" s="1584" t="s">
        <v>14</v>
      </c>
      <c r="C3" s="1584"/>
      <c r="D3" s="1584"/>
      <c r="E3" s="1584"/>
      <c r="F3" s="1584"/>
      <c r="G3" s="1584"/>
      <c r="H3" s="1584"/>
      <c r="I3" s="1584"/>
    </row>
    <row r="4" spans="1:9" ht="35.1" customHeight="1">
      <c r="A4" s="8"/>
      <c r="B4" s="2" t="s">
        <v>180</v>
      </c>
      <c r="C4" s="2" t="s">
        <v>181</v>
      </c>
      <c r="D4" s="2" t="s">
        <v>182</v>
      </c>
      <c r="E4" s="2" t="s">
        <v>183</v>
      </c>
      <c r="F4" s="2" t="s">
        <v>184</v>
      </c>
      <c r="G4" s="2" t="s">
        <v>185</v>
      </c>
      <c r="H4" s="2" t="s">
        <v>186</v>
      </c>
      <c r="I4" s="2" t="s">
        <v>187</v>
      </c>
    </row>
    <row r="5" spans="1:9" ht="35.1" customHeight="1">
      <c r="A5" s="8"/>
      <c r="B5" s="1290" t="s">
        <v>4488</v>
      </c>
      <c r="C5" s="8"/>
      <c r="D5" s="8"/>
      <c r="E5" s="8"/>
      <c r="F5" s="8"/>
      <c r="G5" s="8"/>
      <c r="H5" s="8"/>
      <c r="I5" s="8"/>
    </row>
    <row r="6" spans="1:9" ht="35.1" customHeight="1">
      <c r="B6" s="1584" t="s">
        <v>188</v>
      </c>
      <c r="C6" s="1584"/>
      <c r="D6" s="1584"/>
      <c r="E6" s="1584"/>
      <c r="F6" s="1584"/>
      <c r="G6" s="1584"/>
      <c r="H6" s="1584"/>
      <c r="I6" s="1584"/>
    </row>
    <row r="7" spans="1:9" ht="35.1" customHeight="1">
      <c r="A7" s="8"/>
      <c r="B7" s="12" t="s">
        <v>24</v>
      </c>
      <c r="C7" s="1590"/>
      <c r="D7" s="1590"/>
      <c r="E7" s="1590"/>
      <c r="F7" s="12" t="s">
        <v>189</v>
      </c>
      <c r="G7" s="1581"/>
      <c r="H7" s="1581"/>
      <c r="I7" s="1581"/>
    </row>
    <row r="8" spans="1:9" ht="35.1" customHeight="1">
      <c r="A8" s="8"/>
      <c r="B8" s="12" t="s">
        <v>142</v>
      </c>
      <c r="C8" s="16"/>
      <c r="D8" s="12" t="s">
        <v>190</v>
      </c>
      <c r="E8" s="1581"/>
      <c r="F8" s="1581"/>
      <c r="G8" s="12" t="s">
        <v>191</v>
      </c>
      <c r="H8" s="1590"/>
      <c r="I8" s="1590"/>
    </row>
    <row r="9" spans="1:9" ht="35.1" customHeight="1">
      <c r="A9" s="8"/>
      <c r="B9" s="8"/>
      <c r="C9" s="8"/>
      <c r="D9" s="8"/>
      <c r="E9" s="8"/>
      <c r="F9" s="8"/>
      <c r="G9" s="8"/>
      <c r="H9" s="8"/>
      <c r="I9" s="8"/>
    </row>
    <row r="10" spans="1:9" ht="35.1" customHeight="1">
      <c r="B10" s="1584" t="s">
        <v>192</v>
      </c>
      <c r="C10" s="1584"/>
      <c r="D10" s="1584"/>
      <c r="E10" s="1584"/>
      <c r="F10" s="1584"/>
      <c r="G10" s="1584"/>
      <c r="H10" s="1584"/>
      <c r="I10" s="1584"/>
    </row>
    <row r="11" spans="1:9" ht="35.1" customHeight="1">
      <c r="A11" s="8"/>
      <c r="B11" s="12" t="s">
        <v>193</v>
      </c>
      <c r="C11" s="1581"/>
      <c r="D11" s="1581"/>
      <c r="E11" s="1581"/>
      <c r="F11" s="12" t="s">
        <v>194</v>
      </c>
      <c r="G11" s="1590"/>
      <c r="H11" s="1590"/>
      <c r="I11" s="1590"/>
    </row>
    <row r="12" spans="1:9" ht="35.1" customHeight="1">
      <c r="A12" s="8"/>
      <c r="B12" s="12" t="s">
        <v>195</v>
      </c>
      <c r="C12" s="1581"/>
      <c r="D12" s="1581"/>
      <c r="E12" s="1581"/>
      <c r="F12" s="1581"/>
      <c r="G12" s="1581"/>
      <c r="H12" s="1581"/>
      <c r="I12" s="1581"/>
    </row>
    <row r="13" spans="1:9" ht="35.1" customHeight="1">
      <c r="A13" s="8"/>
      <c r="B13" s="8"/>
      <c r="C13" s="8"/>
      <c r="D13" s="8"/>
      <c r="E13" s="8"/>
      <c r="F13" s="8"/>
      <c r="G13" s="8"/>
      <c r="H13" s="8"/>
      <c r="I13" s="8"/>
    </row>
    <row r="14" spans="1:9" ht="35.1" customHeight="1">
      <c r="B14" s="1584" t="s">
        <v>196</v>
      </c>
      <c r="C14" s="1584"/>
      <c r="D14" s="1584"/>
      <c r="E14" s="1584"/>
      <c r="F14" s="1584"/>
      <c r="G14" s="1584"/>
      <c r="H14" s="1584"/>
      <c r="I14" s="1584"/>
    </row>
    <row r="15" spans="1:9" ht="35.1" customHeight="1">
      <c r="A15" s="8"/>
      <c r="B15" s="12" t="s">
        <v>26</v>
      </c>
      <c r="C15" s="1581"/>
      <c r="D15" s="1581"/>
      <c r="E15" s="1581"/>
      <c r="F15" s="12" t="s">
        <v>197</v>
      </c>
      <c r="G15" s="1581"/>
      <c r="H15" s="1581"/>
      <c r="I15" s="1581"/>
    </row>
    <row r="16" spans="1:9" ht="35.1" customHeight="1">
      <c r="A16" s="8"/>
      <c r="B16" s="12" t="s">
        <v>198</v>
      </c>
      <c r="C16" s="27"/>
      <c r="D16" s="12" t="s">
        <v>75</v>
      </c>
      <c r="E16" s="27"/>
      <c r="F16" s="12" t="s">
        <v>199</v>
      </c>
      <c r="G16" s="1581"/>
      <c r="H16" s="1581"/>
      <c r="I16" s="1581"/>
    </row>
    <row r="17" spans="1:9" ht="35.1" customHeight="1">
      <c r="A17" s="8"/>
      <c r="B17" s="12" t="s">
        <v>200</v>
      </c>
      <c r="C17" s="16"/>
      <c r="D17" s="12" t="s">
        <v>201</v>
      </c>
      <c r="E17" s="27"/>
      <c r="F17" s="12" t="s">
        <v>202</v>
      </c>
      <c r="G17" s="1581"/>
      <c r="H17" s="1581"/>
      <c r="I17" s="1581"/>
    </row>
    <row r="18" spans="1:9" ht="35.1" customHeight="1">
      <c r="A18" s="8"/>
      <c r="B18" s="8"/>
      <c r="C18" s="8"/>
      <c r="D18" s="8"/>
      <c r="E18" s="8"/>
      <c r="F18" s="8"/>
      <c r="G18" s="8"/>
      <c r="H18" s="8"/>
      <c r="I18" s="8"/>
    </row>
    <row r="19" spans="1:9" ht="35.1" customHeight="1">
      <c r="B19" s="1584" t="s">
        <v>203</v>
      </c>
      <c r="C19" s="1584"/>
      <c r="D19" s="1584"/>
      <c r="E19" s="1584"/>
      <c r="F19" s="1584"/>
      <c r="G19" s="1584"/>
      <c r="H19" s="1584"/>
      <c r="I19" s="1584"/>
    </row>
    <row r="20" spans="1:9" ht="35.1" customHeight="1">
      <c r="A20" s="8"/>
      <c r="B20" s="12" t="s">
        <v>204</v>
      </c>
      <c r="C20" s="16"/>
      <c r="D20" s="12" t="s">
        <v>205</v>
      </c>
      <c r="E20" s="16"/>
      <c r="F20" s="12" t="s">
        <v>206</v>
      </c>
      <c r="G20" s="1581"/>
      <c r="H20" s="1581"/>
      <c r="I20" s="1581"/>
    </row>
    <row r="21" spans="1:9" ht="35.1" customHeight="1">
      <c r="A21" s="8"/>
      <c r="B21" s="12" t="s">
        <v>50</v>
      </c>
      <c r="C21" s="27"/>
      <c r="D21" s="12" t="s">
        <v>207</v>
      </c>
      <c r="E21" s="27"/>
      <c r="F21" s="12" t="s">
        <v>208</v>
      </c>
      <c r="G21" s="1581"/>
      <c r="H21" s="1581"/>
      <c r="I21" s="1581"/>
    </row>
    <row r="22" spans="1:9" ht="35.1" customHeight="1">
      <c r="A22" s="8"/>
      <c r="B22" s="8"/>
      <c r="C22" s="8"/>
      <c r="D22" s="8"/>
      <c r="E22" s="8"/>
      <c r="F22" s="8"/>
      <c r="G22" s="8"/>
      <c r="H22" s="8"/>
      <c r="I22" s="8"/>
    </row>
    <row r="23" spans="1:9" ht="35.1" customHeight="1">
      <c r="B23" s="1584" t="s">
        <v>209</v>
      </c>
      <c r="C23" s="1584"/>
      <c r="D23" s="1584"/>
      <c r="E23" s="1584"/>
      <c r="F23" s="1584"/>
      <c r="G23" s="1584"/>
      <c r="H23" s="1584"/>
      <c r="I23" s="1584"/>
    </row>
    <row r="24" spans="1:9" ht="35.1" customHeight="1">
      <c r="A24" s="8"/>
      <c r="B24" s="12" t="s">
        <v>52</v>
      </c>
      <c r="C24" s="27"/>
      <c r="D24" s="12" t="s">
        <v>210</v>
      </c>
      <c r="E24" s="27"/>
      <c r="F24" s="12" t="s">
        <v>211</v>
      </c>
      <c r="G24" s="1592"/>
      <c r="H24" s="1592"/>
      <c r="I24" s="1592"/>
    </row>
    <row r="25" spans="1:9" ht="35.1" customHeight="1">
      <c r="A25" s="8"/>
      <c r="B25" s="12" t="s">
        <v>43</v>
      </c>
      <c r="C25" s="1581"/>
      <c r="D25" s="1581"/>
      <c r="E25" s="1581"/>
      <c r="F25" s="12" t="s">
        <v>212</v>
      </c>
      <c r="G25" s="1592"/>
      <c r="H25" s="1592"/>
      <c r="I25" s="1592"/>
    </row>
    <row r="26" spans="1:9" ht="35.1" customHeight="1">
      <c r="A26" s="8"/>
      <c r="B26" s="8"/>
      <c r="C26" s="8"/>
      <c r="D26" s="8"/>
      <c r="E26" s="8"/>
      <c r="F26" s="8"/>
      <c r="G26" s="8"/>
      <c r="H26" s="8"/>
      <c r="I26" s="8"/>
    </row>
    <row r="27" spans="1:9" ht="35.1" customHeight="1">
      <c r="B27" s="1584" t="s">
        <v>213</v>
      </c>
      <c r="C27" s="1584"/>
      <c r="D27" s="1584"/>
      <c r="E27" s="1584"/>
      <c r="F27" s="1584"/>
      <c r="G27" s="1584"/>
      <c r="H27" s="1584"/>
      <c r="I27" s="1584"/>
    </row>
    <row r="28" spans="1:9" ht="35.1" customHeight="1">
      <c r="A28" s="8"/>
      <c r="B28" s="12" t="s">
        <v>214</v>
      </c>
      <c r="C28" s="1581"/>
      <c r="D28" s="1581"/>
      <c r="E28" s="1581"/>
      <c r="F28" s="1581"/>
      <c r="G28" s="1581"/>
      <c r="H28" s="1581"/>
      <c r="I28" s="1581"/>
    </row>
    <row r="29" spans="1:9" ht="35.1" customHeight="1">
      <c r="A29" s="8"/>
      <c r="B29" s="12" t="s">
        <v>215</v>
      </c>
      <c r="C29" s="1581"/>
      <c r="D29" s="1581"/>
      <c r="E29" s="1581"/>
      <c r="F29" s="1581"/>
      <c r="G29" s="1581"/>
      <c r="H29" s="1581"/>
      <c r="I29" s="1581"/>
    </row>
    <row r="30" spans="1:9" ht="35.1" customHeight="1">
      <c r="A30" s="8"/>
      <c r="B30" s="12" t="s">
        <v>216</v>
      </c>
      <c r="C30" s="1581"/>
      <c r="D30" s="1581"/>
      <c r="E30" s="1581"/>
      <c r="F30" s="1581"/>
      <c r="G30" s="1581"/>
      <c r="H30" s="1581"/>
      <c r="I30" s="1581"/>
    </row>
    <row r="31" spans="1:9" ht="35.1" customHeight="1">
      <c r="A31" s="8"/>
      <c r="B31" s="12" t="s">
        <v>217</v>
      </c>
      <c r="C31" s="1581"/>
      <c r="D31" s="1581"/>
      <c r="E31" s="1581"/>
      <c r="F31" s="1581"/>
      <c r="G31" s="1581"/>
      <c r="H31" s="1581"/>
      <c r="I31" s="1581"/>
    </row>
    <row r="32" spans="1:9" ht="35.1" customHeight="1">
      <c r="A32" s="8"/>
      <c r="B32" s="8"/>
      <c r="C32" s="8"/>
      <c r="D32" s="8"/>
      <c r="E32" s="8"/>
      <c r="F32" s="8"/>
      <c r="G32" s="8"/>
      <c r="H32" s="8"/>
      <c r="I32" s="8"/>
    </row>
    <row r="33" spans="1:9" ht="35.1" customHeight="1">
      <c r="A33" s="8"/>
      <c r="B33" s="1591" t="s">
        <v>218</v>
      </c>
      <c r="C33" s="1591"/>
      <c r="D33" s="1591"/>
      <c r="E33" s="1591"/>
      <c r="F33" s="1591"/>
      <c r="G33" s="1591"/>
      <c r="H33" s="1591"/>
      <c r="I33" s="1591"/>
    </row>
    <row r="34" spans="1:9" ht="35.1" customHeight="1">
      <c r="A34" s="8"/>
      <c r="B34" s="23" t="s">
        <v>481</v>
      </c>
      <c r="C34" s="23"/>
      <c r="D34" s="23"/>
      <c r="E34" s="23"/>
      <c r="F34" s="23"/>
      <c r="G34" s="23"/>
      <c r="H34" s="23"/>
      <c r="I34" s="23"/>
    </row>
    <row r="35" spans="1:9">
      <c r="A35" s="8"/>
      <c r="B35" s="8"/>
      <c r="C35" s="8"/>
      <c r="D35" s="8"/>
      <c r="E35" s="8"/>
      <c r="F35" s="8"/>
      <c r="G35" s="8"/>
      <c r="H35" s="8"/>
      <c r="I35" s="8"/>
    </row>
    <row r="36" spans="1:9">
      <c r="A36" s="8"/>
      <c r="B36" s="8"/>
      <c r="C36" s="8"/>
      <c r="D36" s="8"/>
      <c r="E36" s="8"/>
      <c r="F36" s="8"/>
      <c r="G36" s="8"/>
      <c r="H36" s="8"/>
      <c r="I36" s="8"/>
    </row>
    <row r="37" spans="1:9">
      <c r="A37" s="8"/>
      <c r="B37" s="8"/>
      <c r="C37" s="8"/>
      <c r="D37" s="8"/>
      <c r="E37" s="8"/>
      <c r="F37" s="8"/>
      <c r="G37" s="8"/>
      <c r="H37" s="8"/>
      <c r="I37" s="8"/>
    </row>
    <row r="38" spans="1:9">
      <c r="A38" s="8"/>
      <c r="B38" s="8"/>
      <c r="C38" s="8"/>
      <c r="D38" s="8"/>
      <c r="E38" s="8"/>
      <c r="F38" s="8"/>
      <c r="G38" s="8"/>
      <c r="H38" s="8"/>
      <c r="I38" s="8"/>
    </row>
    <row r="39" spans="1:9">
      <c r="A39" s="8"/>
      <c r="B39" s="8"/>
      <c r="C39" s="8"/>
      <c r="D39" s="8"/>
      <c r="E39" s="8"/>
      <c r="F39" s="8"/>
      <c r="G39" s="8"/>
      <c r="H39" s="8"/>
      <c r="I39" s="8"/>
    </row>
    <row r="40" spans="1:9">
      <c r="A40" s="8"/>
      <c r="B40" s="8"/>
      <c r="C40" s="8"/>
      <c r="D40" s="8"/>
      <c r="E40" s="8"/>
      <c r="F40" s="8"/>
      <c r="G40" s="8"/>
      <c r="H40" s="8"/>
      <c r="I40" s="8"/>
    </row>
    <row r="41" spans="1:9">
      <c r="A41" s="8"/>
      <c r="B41" s="8"/>
      <c r="C41" s="8"/>
      <c r="D41" s="8"/>
      <c r="E41" s="8"/>
      <c r="F41" s="8"/>
      <c r="G41" s="8"/>
      <c r="H41" s="8"/>
      <c r="I41" s="8"/>
    </row>
    <row r="42" spans="1:9">
      <c r="A42" s="8"/>
      <c r="B42" s="8"/>
      <c r="C42" s="8"/>
      <c r="D42" s="8"/>
      <c r="E42" s="8"/>
      <c r="F42" s="8"/>
      <c r="G42" s="8"/>
      <c r="H42" s="8"/>
      <c r="I42" s="8"/>
    </row>
    <row r="43" spans="1:9">
      <c r="A43" s="8"/>
      <c r="B43" s="8"/>
      <c r="C43" s="8"/>
      <c r="D43" s="8"/>
      <c r="E43" s="8"/>
      <c r="F43" s="8"/>
      <c r="G43" s="8"/>
      <c r="H43" s="8"/>
      <c r="I43" s="8"/>
    </row>
    <row r="44" spans="1:9">
      <c r="A44" s="8"/>
      <c r="B44" s="8"/>
      <c r="C44" s="8"/>
      <c r="D44" s="8"/>
      <c r="E44" s="8"/>
      <c r="F44" s="8"/>
      <c r="G44" s="8"/>
      <c r="H44" s="8"/>
      <c r="I44" s="8"/>
    </row>
    <row r="45" spans="1:9">
      <c r="A45" s="8"/>
      <c r="B45" s="8"/>
      <c r="C45" s="8"/>
      <c r="D45" s="8"/>
      <c r="E45" s="8"/>
      <c r="F45" s="8"/>
      <c r="G45" s="8"/>
      <c r="H45" s="8"/>
      <c r="I45" s="8"/>
    </row>
    <row r="46" spans="1:9">
      <c r="A46" s="8"/>
      <c r="B46" s="8"/>
      <c r="C46" s="8"/>
      <c r="D46" s="8"/>
      <c r="E46" s="8"/>
      <c r="F46" s="8"/>
      <c r="G46" s="8"/>
      <c r="H46" s="8"/>
      <c r="I46" s="8"/>
    </row>
    <row r="47" spans="1:9">
      <c r="A47" s="8"/>
      <c r="B47" s="8"/>
      <c r="C47" s="8"/>
      <c r="D47" s="8"/>
      <c r="E47" s="8"/>
      <c r="F47" s="8"/>
      <c r="G47" s="8"/>
      <c r="H47" s="8"/>
      <c r="I47" s="8"/>
    </row>
    <row r="48" spans="1:9">
      <c r="A48" s="8"/>
      <c r="B48" s="8"/>
      <c r="C48" s="8"/>
      <c r="D48" s="8"/>
      <c r="E48" s="8"/>
      <c r="F48" s="8"/>
      <c r="G48" s="8"/>
      <c r="H48" s="8"/>
      <c r="I48" s="8"/>
    </row>
    <row r="49" spans="1:9">
      <c r="A49" s="8"/>
      <c r="B49" s="8"/>
      <c r="C49" s="8"/>
      <c r="D49" s="8"/>
      <c r="E49" s="8"/>
      <c r="F49" s="8"/>
      <c r="G49" s="8"/>
      <c r="H49" s="8"/>
      <c r="I49" s="8"/>
    </row>
    <row r="50" spans="1:9">
      <c r="A50" s="8"/>
      <c r="B50" s="8"/>
      <c r="C50" s="8"/>
      <c r="D50" s="8"/>
      <c r="E50" s="8"/>
      <c r="F50" s="8"/>
      <c r="G50" s="8"/>
      <c r="H50" s="8"/>
      <c r="I50" s="8"/>
    </row>
    <row r="51" spans="1:9">
      <c r="A51" s="8"/>
      <c r="B51" s="8"/>
      <c r="C51" s="8"/>
      <c r="D51" s="8"/>
      <c r="E51" s="8"/>
      <c r="F51" s="8"/>
      <c r="G51" s="8"/>
      <c r="H51" s="8"/>
      <c r="I51" s="8"/>
    </row>
    <row r="52" spans="1:9">
      <c r="A52" s="8"/>
      <c r="B52" s="8"/>
      <c r="C52" s="8"/>
      <c r="D52" s="8"/>
      <c r="E52" s="8"/>
      <c r="F52" s="8"/>
      <c r="G52" s="8"/>
      <c r="H52" s="8"/>
      <c r="I52" s="8"/>
    </row>
    <row r="53" spans="1:9">
      <c r="A53" s="8"/>
      <c r="B53" s="8"/>
      <c r="C53" s="8"/>
      <c r="D53" s="8"/>
      <c r="E53" s="8"/>
      <c r="F53" s="8"/>
      <c r="G53" s="8"/>
      <c r="H53" s="8"/>
      <c r="I53" s="8"/>
    </row>
    <row r="54" spans="1:9">
      <c r="A54" s="8"/>
      <c r="B54" s="8"/>
      <c r="C54" s="8"/>
      <c r="D54" s="8"/>
      <c r="E54" s="8"/>
      <c r="F54" s="8"/>
      <c r="G54" s="8"/>
      <c r="H54" s="8"/>
      <c r="I54" s="8"/>
    </row>
    <row r="55" spans="1:9">
      <c r="A55" s="8"/>
      <c r="B55" s="8"/>
      <c r="C55" s="8"/>
      <c r="D55" s="8"/>
      <c r="E55" s="8"/>
      <c r="F55" s="8"/>
      <c r="G55" s="8"/>
      <c r="H55" s="8"/>
      <c r="I55" s="8"/>
    </row>
    <row r="56" spans="1:9">
      <c r="A56" s="8"/>
      <c r="B56" s="8"/>
      <c r="C56" s="8"/>
      <c r="D56" s="8"/>
      <c r="E56" s="8"/>
      <c r="F56" s="8"/>
      <c r="G56" s="8"/>
      <c r="H56" s="8"/>
      <c r="I56" s="8"/>
    </row>
    <row r="57" spans="1:9">
      <c r="A57" s="8"/>
      <c r="B57" s="8"/>
      <c r="C57" s="8"/>
      <c r="D57" s="8"/>
      <c r="E57" s="8"/>
      <c r="F57" s="8"/>
      <c r="G57" s="8"/>
      <c r="H57" s="8"/>
      <c r="I57" s="8"/>
    </row>
    <row r="58" spans="1:9">
      <c r="A58" s="8"/>
      <c r="B58" s="8"/>
      <c r="C58" s="8"/>
      <c r="D58" s="8"/>
      <c r="E58" s="8"/>
      <c r="F58" s="8"/>
      <c r="G58" s="8"/>
      <c r="H58" s="8"/>
      <c r="I58" s="8"/>
    </row>
    <row r="59" spans="1:9">
      <c r="A59" s="8"/>
      <c r="B59" s="8"/>
      <c r="C59" s="8"/>
      <c r="D59" s="8"/>
      <c r="E59" s="8"/>
      <c r="F59" s="8"/>
      <c r="G59" s="8"/>
      <c r="H59" s="8"/>
      <c r="I59" s="8"/>
    </row>
    <row r="60" spans="1:9">
      <c r="A60" s="8"/>
      <c r="B60" s="8"/>
      <c r="C60" s="8"/>
      <c r="D60" s="8"/>
      <c r="E60" s="8"/>
      <c r="F60" s="8"/>
      <c r="G60" s="8"/>
      <c r="H60" s="8"/>
      <c r="I60" s="8"/>
    </row>
    <row r="61" spans="1:9">
      <c r="A61" s="8"/>
      <c r="B61" s="8"/>
      <c r="C61" s="8"/>
      <c r="D61" s="8"/>
      <c r="E61" s="8"/>
      <c r="F61" s="8"/>
      <c r="G61" s="8"/>
      <c r="H61" s="8"/>
      <c r="I61" s="8"/>
    </row>
    <row r="62" spans="1:9">
      <c r="A62" s="8"/>
      <c r="B62" s="8"/>
      <c r="C62" s="8"/>
      <c r="D62" s="8"/>
      <c r="E62" s="8"/>
      <c r="F62" s="8"/>
      <c r="G62" s="8"/>
      <c r="H62" s="8"/>
      <c r="I62" s="8"/>
    </row>
    <row r="63" spans="1:9">
      <c r="A63" s="8"/>
      <c r="B63" s="8"/>
      <c r="C63" s="8"/>
      <c r="D63" s="8"/>
      <c r="E63" s="8"/>
      <c r="F63" s="8"/>
      <c r="G63" s="8"/>
      <c r="H63" s="8"/>
      <c r="I63" s="8"/>
    </row>
    <row r="64" spans="1:9">
      <c r="A64" s="8"/>
      <c r="B64" s="8"/>
      <c r="C64" s="8"/>
      <c r="D64" s="8"/>
      <c r="E64" s="8"/>
      <c r="F64" s="8"/>
      <c r="G64" s="8"/>
      <c r="H64" s="8"/>
      <c r="I64" s="8"/>
    </row>
    <row r="65" spans="1:9">
      <c r="A65" s="8"/>
      <c r="B65" s="8"/>
      <c r="C65" s="8"/>
      <c r="D65" s="8"/>
      <c r="E65" s="8"/>
      <c r="F65" s="8"/>
      <c r="G65" s="8"/>
      <c r="H65" s="8"/>
      <c r="I65" s="8"/>
    </row>
    <row r="66" spans="1:9">
      <c r="A66" s="8"/>
      <c r="B66" s="8"/>
      <c r="C66" s="8"/>
      <c r="D66" s="8"/>
      <c r="E66" s="8"/>
      <c r="F66" s="8"/>
      <c r="G66" s="8"/>
      <c r="H66" s="8"/>
      <c r="I66" s="8"/>
    </row>
    <row r="67" spans="1:9">
      <c r="A67" s="8"/>
      <c r="B67" s="8"/>
      <c r="C67" s="8"/>
      <c r="D67" s="8"/>
      <c r="E67" s="8"/>
      <c r="F67" s="8"/>
      <c r="G67" s="8"/>
      <c r="H67" s="8"/>
      <c r="I67" s="8"/>
    </row>
    <row r="68" spans="1:9">
      <c r="A68" s="8"/>
      <c r="B68" s="8"/>
      <c r="C68" s="8"/>
      <c r="D68" s="8"/>
      <c r="E68" s="8"/>
      <c r="F68" s="8"/>
      <c r="G68" s="8"/>
      <c r="H68" s="8"/>
      <c r="I68" s="8"/>
    </row>
    <row r="69" spans="1:9">
      <c r="A69" s="8"/>
      <c r="B69" s="8"/>
      <c r="C69" s="8"/>
      <c r="D69" s="8"/>
      <c r="E69" s="8"/>
      <c r="F69" s="8"/>
      <c r="G69" s="8"/>
      <c r="H69" s="8"/>
      <c r="I69" s="8"/>
    </row>
    <row r="70" spans="1:9">
      <c r="A70" s="8"/>
      <c r="B70" s="8"/>
      <c r="C70" s="8"/>
      <c r="D70" s="8"/>
      <c r="E70" s="8"/>
      <c r="F70" s="8"/>
      <c r="G70" s="8"/>
      <c r="H70" s="8"/>
      <c r="I70" s="8"/>
    </row>
    <row r="71" spans="1:9">
      <c r="A71" s="8"/>
      <c r="B71" s="8"/>
      <c r="C71" s="8"/>
      <c r="D71" s="8"/>
      <c r="E71" s="8"/>
      <c r="F71" s="8"/>
      <c r="G71" s="8"/>
      <c r="H71" s="8"/>
      <c r="I71" s="8"/>
    </row>
    <row r="72" spans="1:9">
      <c r="A72" s="8"/>
      <c r="B72" s="8"/>
      <c r="C72" s="8"/>
      <c r="D72" s="8"/>
      <c r="E72" s="8"/>
      <c r="F72" s="8"/>
      <c r="G72" s="8"/>
      <c r="H72" s="8"/>
      <c r="I72" s="8"/>
    </row>
    <row r="73" spans="1:9">
      <c r="A73" s="8"/>
      <c r="B73" s="8"/>
      <c r="C73" s="8"/>
      <c r="D73" s="8"/>
      <c r="E73" s="8"/>
      <c r="F73" s="8"/>
      <c r="G73" s="8"/>
      <c r="H73" s="8"/>
      <c r="I73" s="8"/>
    </row>
    <row r="74" spans="1:9">
      <c r="A74" s="8"/>
      <c r="B74" s="8"/>
      <c r="C74" s="8"/>
      <c r="D74" s="8"/>
      <c r="E74" s="8"/>
      <c r="F74" s="8"/>
      <c r="G74" s="8"/>
      <c r="H74" s="8"/>
      <c r="I74" s="8"/>
    </row>
    <row r="75" spans="1:9">
      <c r="A75" s="8"/>
      <c r="B75" s="8"/>
      <c r="C75" s="8"/>
      <c r="D75" s="8"/>
      <c r="E75" s="8"/>
      <c r="F75" s="8"/>
      <c r="G75" s="8"/>
      <c r="H75" s="8"/>
      <c r="I75" s="8"/>
    </row>
    <row r="76" spans="1:9">
      <c r="A76" s="8"/>
      <c r="B76" s="8"/>
      <c r="C76" s="8"/>
      <c r="D76" s="8"/>
      <c r="E76" s="8"/>
      <c r="F76" s="8"/>
      <c r="G76" s="8"/>
      <c r="H76" s="8"/>
      <c r="I76" s="8"/>
    </row>
    <row r="77" spans="1:9">
      <c r="A77" s="8"/>
      <c r="B77" s="8"/>
      <c r="C77" s="8"/>
      <c r="D77" s="8"/>
      <c r="E77" s="8"/>
      <c r="F77" s="8"/>
      <c r="G77" s="8"/>
      <c r="H77" s="8"/>
      <c r="I77" s="8"/>
    </row>
    <row r="78" spans="1:9">
      <c r="A78" s="8"/>
      <c r="B78" s="8"/>
      <c r="C78" s="8"/>
      <c r="D78" s="8"/>
      <c r="E78" s="8"/>
      <c r="F78" s="8"/>
      <c r="G78" s="8"/>
      <c r="H78" s="8"/>
      <c r="I78" s="8"/>
    </row>
    <row r="79" spans="1:9">
      <c r="A79" s="8"/>
      <c r="B79" s="8"/>
      <c r="C79" s="8"/>
      <c r="D79" s="8"/>
      <c r="E79" s="8"/>
      <c r="F79" s="8"/>
      <c r="G79" s="8"/>
      <c r="H79" s="8"/>
      <c r="I79" s="8"/>
    </row>
    <row r="80" spans="1:9">
      <c r="A80" s="8"/>
      <c r="B80" s="8"/>
      <c r="C80" s="8"/>
      <c r="D80" s="8"/>
      <c r="E80" s="8"/>
      <c r="F80" s="8"/>
      <c r="G80" s="8"/>
      <c r="H80" s="8"/>
      <c r="I80" s="8"/>
    </row>
    <row r="81" spans="1:9">
      <c r="A81" s="8"/>
      <c r="B81" s="8"/>
      <c r="C81" s="8"/>
      <c r="D81" s="8"/>
      <c r="E81" s="8"/>
      <c r="F81" s="8"/>
      <c r="G81" s="8"/>
      <c r="H81" s="8"/>
      <c r="I81" s="8"/>
    </row>
    <row r="82" spans="1:9">
      <c r="A82" s="8"/>
      <c r="B82" s="8"/>
      <c r="C82" s="8"/>
      <c r="D82" s="8"/>
      <c r="E82" s="8"/>
      <c r="F82" s="8"/>
      <c r="G82" s="8"/>
      <c r="H82" s="8"/>
      <c r="I82" s="8"/>
    </row>
    <row r="83" spans="1:9">
      <c r="A83" s="8"/>
      <c r="B83" s="8"/>
      <c r="C83" s="8"/>
      <c r="D83" s="8"/>
      <c r="E83" s="8"/>
      <c r="F83" s="8"/>
      <c r="G83" s="8"/>
      <c r="H83" s="8"/>
      <c r="I83" s="8"/>
    </row>
    <row r="84" spans="1:9">
      <c r="A84" s="8"/>
      <c r="B84" s="8"/>
      <c r="C84" s="8"/>
      <c r="D84" s="8"/>
      <c r="E84" s="8"/>
      <c r="F84" s="8"/>
      <c r="G84" s="8"/>
      <c r="H84" s="8"/>
      <c r="I84" s="8"/>
    </row>
    <row r="85" spans="1:9">
      <c r="A85" s="8"/>
      <c r="B85" s="8"/>
      <c r="C85" s="8"/>
      <c r="D85" s="8"/>
      <c r="E85" s="8"/>
      <c r="F85" s="8"/>
      <c r="G85" s="8"/>
      <c r="H85" s="8"/>
      <c r="I85" s="8"/>
    </row>
    <row r="86" spans="1:9">
      <c r="A86" s="8"/>
      <c r="B86" s="8"/>
      <c r="C86" s="8"/>
      <c r="D86" s="8"/>
      <c r="E86" s="8"/>
      <c r="F86" s="8"/>
      <c r="G86" s="8"/>
      <c r="H86" s="8"/>
      <c r="I86" s="8"/>
    </row>
    <row r="87" spans="1:9">
      <c r="A87" s="8"/>
      <c r="B87" s="8"/>
      <c r="C87" s="8"/>
      <c r="D87" s="8"/>
      <c r="E87" s="8"/>
      <c r="F87" s="8"/>
      <c r="G87" s="8"/>
      <c r="H87" s="8"/>
      <c r="I87" s="8"/>
    </row>
    <row r="88" spans="1:9">
      <c r="A88" s="8"/>
      <c r="B88" s="8"/>
      <c r="C88" s="8"/>
      <c r="D88" s="8"/>
      <c r="E88" s="8"/>
      <c r="F88" s="8"/>
      <c r="G88" s="8"/>
      <c r="H88" s="8"/>
      <c r="I88" s="8"/>
    </row>
  </sheetData>
  <mergeCells count="30">
    <mergeCell ref="B23:I23"/>
    <mergeCell ref="B27:I27"/>
    <mergeCell ref="B33:I33"/>
    <mergeCell ref="B3:I3"/>
    <mergeCell ref="C29:I29"/>
    <mergeCell ref="C30:I30"/>
    <mergeCell ref="C31:I31"/>
    <mergeCell ref="G24:I24"/>
    <mergeCell ref="C25:E25"/>
    <mergeCell ref="G25:I25"/>
    <mergeCell ref="C28:I28"/>
    <mergeCell ref="G17:I17"/>
    <mergeCell ref="G20:I20"/>
    <mergeCell ref="G21:I21"/>
    <mergeCell ref="B19:I19"/>
    <mergeCell ref="C12:I12"/>
    <mergeCell ref="C15:E15"/>
    <mergeCell ref="G15:I15"/>
    <mergeCell ref="G16:I16"/>
    <mergeCell ref="B14:I14"/>
    <mergeCell ref="E8:F8"/>
    <mergeCell ref="H8:I8"/>
    <mergeCell ref="C11:E11"/>
    <mergeCell ref="G11:I11"/>
    <mergeCell ref="B10:I10"/>
    <mergeCell ref="C7:E7"/>
    <mergeCell ref="G7:I7"/>
    <mergeCell ref="B1:I1"/>
    <mergeCell ref="B2:I2"/>
    <mergeCell ref="B6:I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D5B6D-2DD4-4978-8766-2B987377C3BA}">
  <dimension ref="A1:J100"/>
  <sheetViews>
    <sheetView workbookViewId="0">
      <selection activeCell="A13" sqref="A13"/>
    </sheetView>
  </sheetViews>
  <sheetFormatPr baseColWidth="10" defaultRowHeight="15"/>
  <cols>
    <col min="1" max="1" width="4" customWidth="1"/>
    <col min="2" max="2" width="22" customWidth="1"/>
    <col min="3" max="3" width="22.5" customWidth="1"/>
    <col min="4" max="4" width="49.75" customWidth="1"/>
    <col min="5" max="5" width="21.75" customWidth="1"/>
    <col min="6" max="6" width="36.25" customWidth="1"/>
    <col min="7" max="7" width="18" customWidth="1"/>
    <col min="8" max="8" width="16" customWidth="1"/>
    <col min="9" max="9" width="18" customWidth="1"/>
    <col min="10" max="10" width="24" customWidth="1"/>
  </cols>
  <sheetData>
    <row r="1" spans="1:10" ht="30" customHeight="1">
      <c r="B1" s="1593" t="s">
        <v>224</v>
      </c>
      <c r="C1" s="1593"/>
      <c r="D1" s="1593"/>
      <c r="E1" s="1593"/>
      <c r="F1" s="1593"/>
      <c r="G1" s="17"/>
      <c r="H1" s="17"/>
      <c r="I1" s="17"/>
      <c r="J1" s="17"/>
    </row>
    <row r="2" spans="1:10" ht="33.950000000000003" customHeight="1">
      <c r="B2" s="1596" t="s">
        <v>225</v>
      </c>
      <c r="C2" s="1596"/>
      <c r="D2" s="1596"/>
      <c r="E2" s="1596"/>
      <c r="F2" s="1596"/>
      <c r="G2" s="7"/>
      <c r="H2" s="7"/>
      <c r="I2" s="7"/>
      <c r="J2" s="7"/>
    </row>
    <row r="3" spans="1:10" ht="15.75">
      <c r="A3" s="7"/>
      <c r="B3" s="1290" t="s">
        <v>4488</v>
      </c>
      <c r="C3" s="7"/>
      <c r="D3" s="7"/>
      <c r="E3" s="7"/>
      <c r="F3" s="7"/>
      <c r="G3" s="7"/>
      <c r="H3" s="7"/>
      <c r="I3" s="7"/>
      <c r="J3" s="7"/>
    </row>
    <row r="4" spans="1:10" ht="24" customHeight="1">
      <c r="B4" s="1594" t="s">
        <v>226</v>
      </c>
      <c r="C4" s="1594"/>
      <c r="D4" s="1594"/>
      <c r="E4" s="1594"/>
      <c r="F4" s="1594"/>
      <c r="G4" s="17"/>
      <c r="H4" s="17"/>
      <c r="I4" s="17"/>
      <c r="J4" s="17"/>
    </row>
    <row r="5" spans="1:10" ht="26.25" customHeight="1">
      <c r="A5" s="7"/>
      <c r="B5" s="21" t="s">
        <v>117</v>
      </c>
      <c r="C5" s="21" t="s">
        <v>227</v>
      </c>
      <c r="D5" s="21" t="s">
        <v>228</v>
      </c>
      <c r="E5" s="21" t="s">
        <v>229</v>
      </c>
      <c r="F5" s="21" t="s">
        <v>230</v>
      </c>
      <c r="G5" s="7"/>
      <c r="H5" s="7"/>
      <c r="I5" s="7"/>
      <c r="J5" s="7"/>
    </row>
    <row r="6" spans="1:10" s="11" customFormat="1" ht="50.1" customHeight="1">
      <c r="A6" s="18"/>
      <c r="B6" s="1431" t="s">
        <v>231</v>
      </c>
      <c r="C6" s="22" t="s">
        <v>232</v>
      </c>
      <c r="D6" s="19" t="s">
        <v>233</v>
      </c>
      <c r="E6" s="19" t="s">
        <v>234</v>
      </c>
      <c r="F6" s="19" t="s">
        <v>235</v>
      </c>
      <c r="G6" s="18"/>
      <c r="H6" s="18"/>
      <c r="I6" s="18"/>
      <c r="J6" s="18"/>
    </row>
    <row r="7" spans="1:10" s="11" customFormat="1" ht="50.1" customHeight="1">
      <c r="A7" s="18"/>
      <c r="B7" s="1431" t="s">
        <v>236</v>
      </c>
      <c r="C7" s="22" t="s">
        <v>232</v>
      </c>
      <c r="D7" s="19" t="s">
        <v>237</v>
      </c>
      <c r="E7" s="19" t="s">
        <v>238</v>
      </c>
      <c r="F7" s="19" t="s">
        <v>239</v>
      </c>
      <c r="G7" s="18"/>
      <c r="H7" s="18"/>
      <c r="I7" s="18"/>
      <c r="J7" s="18"/>
    </row>
    <row r="8" spans="1:10" s="11" customFormat="1" ht="50.1" customHeight="1">
      <c r="A8" s="18"/>
      <c r="B8" s="1431" t="s">
        <v>240</v>
      </c>
      <c r="C8" s="22" t="s">
        <v>232</v>
      </c>
      <c r="D8" s="19" t="s">
        <v>241</v>
      </c>
      <c r="E8" s="19" t="s">
        <v>242</v>
      </c>
      <c r="F8" s="19" t="s">
        <v>243</v>
      </c>
      <c r="G8" s="18"/>
      <c r="H8" s="18"/>
      <c r="I8" s="18"/>
      <c r="J8" s="18"/>
    </row>
    <row r="9" spans="1:10" s="11" customFormat="1" ht="50.1" customHeight="1">
      <c r="A9" s="18"/>
      <c r="B9" s="1431" t="s">
        <v>244</v>
      </c>
      <c r="C9" s="22" t="s">
        <v>232</v>
      </c>
      <c r="D9" s="19" t="s">
        <v>245</v>
      </c>
      <c r="E9" s="19" t="s">
        <v>238</v>
      </c>
      <c r="F9" s="19" t="s">
        <v>246</v>
      </c>
      <c r="G9" s="18"/>
      <c r="H9" s="18"/>
      <c r="I9" s="18"/>
      <c r="J9" s="18"/>
    </row>
    <row r="10" spans="1:10" s="11" customFormat="1" ht="50.1" customHeight="1">
      <c r="A10" s="18"/>
      <c r="B10" s="1431" t="s">
        <v>247</v>
      </c>
      <c r="C10" s="22" t="s">
        <v>232</v>
      </c>
      <c r="D10" s="19" t="s">
        <v>248</v>
      </c>
      <c r="E10" s="19" t="s">
        <v>238</v>
      </c>
      <c r="F10" s="19" t="s">
        <v>249</v>
      </c>
      <c r="G10" s="18"/>
      <c r="H10" s="18"/>
      <c r="I10" s="18"/>
      <c r="J10" s="18"/>
    </row>
    <row r="11" spans="1:10" s="11" customFormat="1" ht="50.1" customHeight="1">
      <c r="A11" s="18"/>
      <c r="B11" s="1431" t="s">
        <v>250</v>
      </c>
      <c r="C11" s="22" t="s">
        <v>251</v>
      </c>
      <c r="D11" s="19" t="s">
        <v>252</v>
      </c>
      <c r="E11" s="19" t="s">
        <v>253</v>
      </c>
      <c r="F11" s="19" t="s">
        <v>254</v>
      </c>
      <c r="G11" s="18"/>
      <c r="H11" s="18"/>
      <c r="I11" s="18"/>
      <c r="J11" s="18"/>
    </row>
    <row r="12" spans="1:10" s="11" customFormat="1" ht="50.1" customHeight="1">
      <c r="A12" s="18"/>
      <c r="B12" s="1431" t="s">
        <v>255</v>
      </c>
      <c r="C12" s="22" t="s">
        <v>256</v>
      </c>
      <c r="D12" s="19" t="s">
        <v>257</v>
      </c>
      <c r="E12" s="19" t="s">
        <v>258</v>
      </c>
      <c r="F12" s="19" t="s">
        <v>259</v>
      </c>
      <c r="G12" s="18"/>
      <c r="H12" s="18"/>
      <c r="I12" s="18"/>
      <c r="J12" s="18"/>
    </row>
    <row r="13" spans="1:10" s="11" customFormat="1" ht="50.1" customHeight="1">
      <c r="A13" s="18"/>
      <c r="B13" s="1431" t="s">
        <v>260</v>
      </c>
      <c r="C13" s="22" t="s">
        <v>232</v>
      </c>
      <c r="D13" s="19" t="s">
        <v>261</v>
      </c>
      <c r="E13" s="19" t="s">
        <v>262</v>
      </c>
      <c r="F13" s="19" t="s">
        <v>263</v>
      </c>
      <c r="G13" s="18"/>
      <c r="H13" s="18"/>
      <c r="I13" s="18"/>
      <c r="J13" s="18"/>
    </row>
    <row r="14" spans="1:10" s="11" customFormat="1" ht="50.1" customHeight="1">
      <c r="A14" s="18"/>
      <c r="B14" s="1431" t="s">
        <v>264</v>
      </c>
      <c r="C14" s="22" t="s">
        <v>265</v>
      </c>
      <c r="D14" s="19" t="s">
        <v>266</v>
      </c>
      <c r="E14" s="19" t="s">
        <v>253</v>
      </c>
      <c r="F14" s="19" t="s">
        <v>254</v>
      </c>
      <c r="G14" s="18"/>
      <c r="H14" s="18"/>
      <c r="I14" s="18"/>
      <c r="J14" s="18"/>
    </row>
    <row r="15" spans="1:10" s="11" customFormat="1" ht="50.1" customHeight="1">
      <c r="A15" s="18"/>
      <c r="B15" s="1431" t="s">
        <v>267</v>
      </c>
      <c r="C15" s="22" t="s">
        <v>268</v>
      </c>
      <c r="D15" s="19" t="s">
        <v>269</v>
      </c>
      <c r="E15" s="19" t="s">
        <v>270</v>
      </c>
      <c r="F15" s="19" t="s">
        <v>271</v>
      </c>
      <c r="G15" s="18"/>
      <c r="H15" s="18"/>
      <c r="I15" s="18"/>
      <c r="J15" s="18"/>
    </row>
    <row r="16" spans="1:10" s="11" customFormat="1" ht="50.1" customHeight="1">
      <c r="A16" s="18"/>
      <c r="B16" s="1431" t="s">
        <v>272</v>
      </c>
      <c r="C16" s="22" t="s">
        <v>232</v>
      </c>
      <c r="D16" s="19" t="s">
        <v>273</v>
      </c>
      <c r="E16" s="19" t="s">
        <v>238</v>
      </c>
      <c r="F16" s="19" t="s">
        <v>274</v>
      </c>
      <c r="G16" s="18"/>
      <c r="H16" s="18"/>
      <c r="I16" s="18"/>
      <c r="J16" s="18"/>
    </row>
    <row r="17" spans="1:10" s="11" customFormat="1" ht="50.1" customHeight="1">
      <c r="A17" s="18"/>
      <c r="B17" s="1431" t="s">
        <v>275</v>
      </c>
      <c r="C17" s="22" t="s">
        <v>232</v>
      </c>
      <c r="D17" s="19" t="s">
        <v>276</v>
      </c>
      <c r="E17" s="19" t="s">
        <v>277</v>
      </c>
      <c r="F17" s="19" t="s">
        <v>278</v>
      </c>
      <c r="G17" s="18"/>
      <c r="H17" s="18"/>
      <c r="I17" s="18"/>
      <c r="J17" s="18"/>
    </row>
    <row r="18" spans="1:10" s="11" customFormat="1" ht="50.1" customHeight="1">
      <c r="A18" s="18"/>
      <c r="B18" s="1431" t="s">
        <v>279</v>
      </c>
      <c r="C18" s="22" t="s">
        <v>232</v>
      </c>
      <c r="D18" s="19" t="s">
        <v>280</v>
      </c>
      <c r="E18" s="19" t="s">
        <v>281</v>
      </c>
      <c r="F18" s="19" t="s">
        <v>282</v>
      </c>
      <c r="G18" s="18"/>
      <c r="H18" s="18"/>
      <c r="I18" s="18"/>
      <c r="J18" s="18"/>
    </row>
    <row r="19" spans="1:10" s="11" customFormat="1" ht="50.1" customHeight="1">
      <c r="A19" s="18"/>
      <c r="B19" s="1431" t="s">
        <v>283</v>
      </c>
      <c r="C19" s="22" t="s">
        <v>232</v>
      </c>
      <c r="D19" s="19" t="s">
        <v>284</v>
      </c>
      <c r="E19" s="19" t="s">
        <v>281</v>
      </c>
      <c r="F19" s="19" t="s">
        <v>285</v>
      </c>
      <c r="G19" s="18"/>
      <c r="H19" s="18"/>
      <c r="I19" s="18"/>
      <c r="J19" s="18"/>
    </row>
    <row r="20" spans="1:10" s="11" customFormat="1" ht="50.1" customHeight="1">
      <c r="A20" s="18"/>
      <c r="B20" s="1431" t="s">
        <v>286</v>
      </c>
      <c r="C20" s="22" t="s">
        <v>232</v>
      </c>
      <c r="D20" s="19" t="s">
        <v>4960</v>
      </c>
      <c r="E20" s="19" t="s">
        <v>287</v>
      </c>
      <c r="F20" s="19" t="s">
        <v>288</v>
      </c>
      <c r="G20" s="18"/>
      <c r="H20" s="18"/>
      <c r="I20" s="18"/>
      <c r="J20" s="18"/>
    </row>
    <row r="21" spans="1:10" s="11" customFormat="1" ht="50.1" customHeight="1">
      <c r="A21" s="18"/>
      <c r="B21" s="1431" t="s">
        <v>289</v>
      </c>
      <c r="C21" s="22" t="s">
        <v>232</v>
      </c>
      <c r="D21" s="19" t="s">
        <v>290</v>
      </c>
      <c r="E21" s="19" t="s">
        <v>238</v>
      </c>
      <c r="F21" s="19" t="s">
        <v>291</v>
      </c>
      <c r="G21" s="18"/>
      <c r="H21" s="18"/>
      <c r="I21" s="18"/>
      <c r="J21" s="18"/>
    </row>
    <row r="22" spans="1:10" s="11" customFormat="1" ht="50.1" customHeight="1">
      <c r="A22" s="18"/>
      <c r="B22" s="1431" t="s">
        <v>292</v>
      </c>
      <c r="C22" s="22" t="s">
        <v>293</v>
      </c>
      <c r="D22" s="19" t="s">
        <v>294</v>
      </c>
      <c r="E22" s="19" t="s">
        <v>253</v>
      </c>
      <c r="F22" s="19" t="s">
        <v>295</v>
      </c>
      <c r="G22" s="18"/>
      <c r="H22" s="18"/>
      <c r="I22" s="18"/>
      <c r="J22" s="18"/>
    </row>
    <row r="23" spans="1:10" s="11" customFormat="1" ht="27" customHeight="1">
      <c r="A23" s="18"/>
      <c r="B23" s="20"/>
      <c r="C23" s="18"/>
      <c r="D23" s="18"/>
      <c r="E23" s="18"/>
      <c r="F23" s="18"/>
      <c r="G23" s="18"/>
      <c r="H23" s="18"/>
      <c r="I23" s="18"/>
      <c r="J23" s="18"/>
    </row>
    <row r="24" spans="1:10" ht="24" customHeight="1">
      <c r="B24" s="1594" t="s">
        <v>296</v>
      </c>
      <c r="C24" s="1594"/>
      <c r="D24" s="1594"/>
      <c r="E24" s="1594"/>
      <c r="F24" s="1594"/>
      <c r="G24" s="17"/>
      <c r="H24" s="17"/>
      <c r="I24" s="17"/>
      <c r="J24" s="17"/>
    </row>
    <row r="25" spans="1:10" ht="30" customHeight="1">
      <c r="A25" s="7"/>
      <c r="B25" s="1595" t="s">
        <v>478</v>
      </c>
      <c r="C25" s="1595"/>
      <c r="D25" s="1595"/>
      <c r="E25" s="1595"/>
      <c r="F25" s="1595"/>
      <c r="G25" s="7"/>
      <c r="H25" s="7"/>
      <c r="I25" s="7"/>
      <c r="J25" s="7"/>
    </row>
    <row r="26" spans="1:10" ht="30" customHeight="1">
      <c r="A26" s="7"/>
      <c r="B26" s="1595"/>
      <c r="C26" s="1595"/>
      <c r="D26" s="1595"/>
      <c r="E26" s="1595"/>
      <c r="F26" s="1595"/>
      <c r="G26" s="7"/>
      <c r="H26" s="7"/>
      <c r="I26" s="7"/>
      <c r="J26" s="7"/>
    </row>
    <row r="27" spans="1:10">
      <c r="A27" s="7"/>
      <c r="B27" s="7"/>
      <c r="C27" s="7"/>
      <c r="D27" s="7"/>
      <c r="E27" s="7"/>
      <c r="F27" s="7"/>
      <c r="G27" s="7"/>
      <c r="H27" s="7"/>
      <c r="I27" s="7"/>
      <c r="J27" s="7"/>
    </row>
    <row r="28" spans="1:10">
      <c r="A28" s="7"/>
      <c r="B28" s="7"/>
      <c r="C28" s="7"/>
      <c r="D28" s="7"/>
      <c r="E28" s="7"/>
      <c r="F28" s="7"/>
      <c r="G28" s="7"/>
      <c r="H28" s="7"/>
      <c r="I28" s="7"/>
      <c r="J28" s="7"/>
    </row>
    <row r="29" spans="1:10">
      <c r="A29" s="7"/>
      <c r="B29" s="7"/>
      <c r="C29" s="7"/>
      <c r="D29" s="7"/>
      <c r="E29" s="7"/>
      <c r="F29" s="7"/>
      <c r="G29" s="7"/>
      <c r="H29" s="7"/>
      <c r="I29" s="7"/>
      <c r="J29" s="7"/>
    </row>
    <row r="30" spans="1:10">
      <c r="A30" s="7"/>
      <c r="B30" s="7"/>
      <c r="C30" s="7"/>
      <c r="D30" s="7"/>
      <c r="E30" s="7"/>
      <c r="F30" s="7"/>
      <c r="G30" s="7"/>
      <c r="H30" s="7"/>
      <c r="I30" s="7"/>
      <c r="J30" s="7"/>
    </row>
    <row r="31" spans="1:10">
      <c r="A31" s="7"/>
      <c r="B31" s="7"/>
      <c r="C31" s="7"/>
      <c r="D31" s="7"/>
      <c r="E31" s="7"/>
      <c r="F31" s="7"/>
      <c r="G31" s="7"/>
      <c r="H31" s="7"/>
      <c r="I31" s="7"/>
      <c r="J31" s="7"/>
    </row>
    <row r="32" spans="1:10">
      <c r="A32" s="7"/>
      <c r="B32" s="7"/>
      <c r="C32" s="7"/>
      <c r="D32" s="7"/>
      <c r="E32" s="7"/>
      <c r="F32" s="7"/>
      <c r="G32" s="7"/>
      <c r="H32" s="7"/>
      <c r="I32" s="7"/>
      <c r="J32" s="7"/>
    </row>
    <row r="33" spans="1:10">
      <c r="A33" s="7"/>
      <c r="B33" s="7"/>
      <c r="C33" s="7"/>
      <c r="D33" s="7"/>
      <c r="E33" s="7"/>
      <c r="F33" s="7"/>
      <c r="G33" s="7"/>
      <c r="H33" s="7"/>
      <c r="I33" s="7"/>
      <c r="J33" s="7"/>
    </row>
    <row r="34" spans="1:10">
      <c r="A34" s="7"/>
      <c r="B34" s="7"/>
      <c r="C34" s="7"/>
      <c r="D34" s="7"/>
      <c r="E34" s="7"/>
      <c r="F34" s="7"/>
      <c r="G34" s="7"/>
      <c r="H34" s="7"/>
      <c r="I34" s="7"/>
      <c r="J34" s="7"/>
    </row>
    <row r="35" spans="1:10">
      <c r="A35" s="7"/>
      <c r="B35" s="7"/>
      <c r="C35" s="7"/>
      <c r="D35" s="7"/>
      <c r="E35" s="7"/>
      <c r="F35" s="7"/>
      <c r="G35" s="7"/>
      <c r="H35" s="7"/>
      <c r="I35" s="7"/>
      <c r="J35" s="7"/>
    </row>
    <row r="36" spans="1:10">
      <c r="A36" s="7"/>
      <c r="B36" s="7"/>
      <c r="C36" s="7"/>
      <c r="D36" s="7"/>
      <c r="E36" s="7"/>
      <c r="F36" s="7"/>
      <c r="G36" s="7"/>
      <c r="H36" s="7"/>
      <c r="I36" s="7"/>
      <c r="J36" s="7"/>
    </row>
    <row r="37" spans="1:10">
      <c r="A37" s="7"/>
      <c r="B37" s="7"/>
      <c r="C37" s="7"/>
      <c r="D37" s="7"/>
      <c r="E37" s="7"/>
      <c r="F37" s="7"/>
      <c r="G37" s="7"/>
      <c r="H37" s="7"/>
      <c r="I37" s="7"/>
      <c r="J37" s="7"/>
    </row>
    <row r="38" spans="1:10">
      <c r="A38" s="7"/>
      <c r="B38" s="7"/>
      <c r="C38" s="7"/>
      <c r="D38" s="7"/>
      <c r="E38" s="7"/>
      <c r="F38" s="7"/>
      <c r="G38" s="7"/>
      <c r="H38" s="7"/>
      <c r="I38" s="7"/>
      <c r="J38" s="7"/>
    </row>
    <row r="39" spans="1:10">
      <c r="A39" s="7"/>
      <c r="B39" s="7"/>
      <c r="C39" s="7"/>
      <c r="D39" s="7"/>
      <c r="E39" s="7"/>
      <c r="F39" s="7"/>
      <c r="G39" s="7"/>
      <c r="H39" s="7"/>
      <c r="I39" s="7"/>
      <c r="J39" s="7"/>
    </row>
    <row r="40" spans="1:10">
      <c r="A40" s="7"/>
      <c r="B40" s="7"/>
      <c r="C40" s="7"/>
      <c r="D40" s="7"/>
      <c r="E40" s="7"/>
      <c r="F40" s="7"/>
      <c r="G40" s="7"/>
      <c r="H40" s="7"/>
      <c r="I40" s="7"/>
      <c r="J40" s="7"/>
    </row>
    <row r="41" spans="1:10">
      <c r="A41" s="7"/>
      <c r="B41" s="7"/>
      <c r="C41" s="7"/>
      <c r="D41" s="7"/>
      <c r="E41" s="7"/>
      <c r="F41" s="7"/>
      <c r="G41" s="7"/>
      <c r="H41" s="7"/>
      <c r="I41" s="7"/>
      <c r="J41" s="7"/>
    </row>
    <row r="42" spans="1:10">
      <c r="A42" s="7"/>
      <c r="B42" s="7"/>
      <c r="C42" s="7"/>
      <c r="D42" s="7"/>
      <c r="E42" s="7"/>
      <c r="F42" s="7"/>
      <c r="G42" s="7"/>
      <c r="H42" s="7"/>
      <c r="I42" s="7"/>
      <c r="J42" s="7"/>
    </row>
    <row r="43" spans="1:10">
      <c r="A43" s="7"/>
      <c r="B43" s="7"/>
      <c r="C43" s="7"/>
      <c r="D43" s="7"/>
      <c r="E43" s="7"/>
      <c r="F43" s="7"/>
      <c r="G43" s="7"/>
      <c r="H43" s="7"/>
      <c r="I43" s="7"/>
      <c r="J43" s="7"/>
    </row>
    <row r="44" spans="1:10">
      <c r="A44" s="7"/>
      <c r="B44" s="7"/>
      <c r="C44" s="7"/>
      <c r="D44" s="7"/>
      <c r="E44" s="7"/>
      <c r="F44" s="7"/>
      <c r="G44" s="7"/>
      <c r="H44" s="7"/>
      <c r="I44" s="7"/>
      <c r="J44" s="7"/>
    </row>
    <row r="45" spans="1:10">
      <c r="A45" s="7"/>
      <c r="B45" s="7"/>
      <c r="C45" s="7"/>
      <c r="D45" s="7"/>
      <c r="E45" s="7"/>
      <c r="F45" s="7"/>
      <c r="G45" s="7"/>
      <c r="H45" s="7"/>
      <c r="I45" s="7"/>
      <c r="J45" s="7"/>
    </row>
    <row r="46" spans="1:10">
      <c r="A46" s="7"/>
      <c r="B46" s="7"/>
      <c r="C46" s="7"/>
      <c r="D46" s="7"/>
      <c r="E46" s="7"/>
      <c r="F46" s="7"/>
      <c r="G46" s="7"/>
      <c r="H46" s="7"/>
      <c r="I46" s="7"/>
      <c r="J46" s="7"/>
    </row>
    <row r="47" spans="1:10">
      <c r="A47" s="7"/>
      <c r="B47" s="7"/>
      <c r="C47" s="7"/>
      <c r="D47" s="7"/>
      <c r="E47" s="7"/>
      <c r="F47" s="7"/>
      <c r="G47" s="7"/>
      <c r="H47" s="7"/>
      <c r="I47" s="7"/>
      <c r="J47" s="7"/>
    </row>
    <row r="48" spans="1:10">
      <c r="A48" s="7"/>
      <c r="B48" s="7"/>
      <c r="C48" s="7"/>
      <c r="D48" s="7"/>
      <c r="E48" s="7"/>
      <c r="F48" s="7"/>
      <c r="G48" s="7"/>
      <c r="H48" s="7"/>
      <c r="I48" s="7"/>
      <c r="J48" s="7"/>
    </row>
    <row r="49" spans="1:10">
      <c r="A49" s="7"/>
      <c r="B49" s="7"/>
      <c r="C49" s="7"/>
      <c r="D49" s="7"/>
      <c r="E49" s="7"/>
      <c r="F49" s="7"/>
      <c r="G49" s="7"/>
      <c r="H49" s="7"/>
      <c r="I49" s="7"/>
      <c r="J49" s="7"/>
    </row>
    <row r="50" spans="1:10">
      <c r="A50" s="7"/>
      <c r="B50" s="7"/>
      <c r="C50" s="7"/>
      <c r="D50" s="7"/>
      <c r="E50" s="7"/>
      <c r="F50" s="7"/>
      <c r="G50" s="7"/>
      <c r="H50" s="7"/>
      <c r="I50" s="7"/>
      <c r="J50" s="7"/>
    </row>
    <row r="51" spans="1:10">
      <c r="A51" s="7"/>
      <c r="B51" s="7"/>
      <c r="C51" s="7"/>
      <c r="D51" s="7"/>
      <c r="E51" s="7"/>
      <c r="F51" s="7"/>
      <c r="G51" s="7"/>
      <c r="H51" s="7"/>
      <c r="I51" s="7"/>
      <c r="J51" s="7"/>
    </row>
    <row r="52" spans="1:10">
      <c r="A52" s="7"/>
      <c r="B52" s="7"/>
      <c r="C52" s="7"/>
      <c r="D52" s="7"/>
      <c r="E52" s="7"/>
      <c r="F52" s="7"/>
      <c r="G52" s="7"/>
      <c r="H52" s="7"/>
      <c r="I52" s="7"/>
      <c r="J52" s="7"/>
    </row>
    <row r="53" spans="1:10">
      <c r="A53" s="7"/>
      <c r="B53" s="7"/>
      <c r="C53" s="7"/>
      <c r="D53" s="7"/>
      <c r="E53" s="7"/>
      <c r="F53" s="7"/>
      <c r="G53" s="7"/>
      <c r="H53" s="7"/>
      <c r="I53" s="7"/>
      <c r="J53" s="7"/>
    </row>
    <row r="54" spans="1:10">
      <c r="A54" s="7"/>
      <c r="B54" s="7"/>
      <c r="C54" s="7"/>
      <c r="D54" s="7"/>
      <c r="E54" s="7"/>
      <c r="F54" s="7"/>
      <c r="G54" s="7"/>
      <c r="H54" s="7"/>
      <c r="I54" s="7"/>
      <c r="J54" s="7"/>
    </row>
    <row r="55" spans="1:10">
      <c r="A55" s="7"/>
      <c r="B55" s="7"/>
      <c r="C55" s="7"/>
      <c r="D55" s="7"/>
      <c r="E55" s="7"/>
      <c r="F55" s="7"/>
      <c r="G55" s="7"/>
      <c r="H55" s="7"/>
      <c r="I55" s="7"/>
      <c r="J55" s="7"/>
    </row>
    <row r="56" spans="1:10">
      <c r="A56" s="7"/>
      <c r="B56" s="7"/>
      <c r="C56" s="7"/>
      <c r="D56" s="7"/>
      <c r="E56" s="7"/>
      <c r="F56" s="7"/>
      <c r="G56" s="7"/>
      <c r="H56" s="7"/>
      <c r="I56" s="7"/>
      <c r="J56" s="7"/>
    </row>
    <row r="57" spans="1:10">
      <c r="A57" s="7"/>
      <c r="B57" s="7"/>
      <c r="C57" s="7"/>
      <c r="D57" s="7"/>
      <c r="E57" s="7"/>
      <c r="F57" s="7"/>
      <c r="G57" s="7"/>
      <c r="H57" s="7"/>
      <c r="I57" s="7"/>
      <c r="J57" s="7"/>
    </row>
    <row r="58" spans="1:10">
      <c r="A58" s="7"/>
      <c r="B58" s="7"/>
      <c r="C58" s="7"/>
      <c r="D58" s="7"/>
      <c r="E58" s="7"/>
      <c r="F58" s="7"/>
      <c r="G58" s="7"/>
      <c r="H58" s="7"/>
      <c r="I58" s="7"/>
      <c r="J58" s="7"/>
    </row>
    <row r="59" spans="1:10">
      <c r="A59" s="7"/>
      <c r="B59" s="7"/>
      <c r="C59" s="7"/>
      <c r="D59" s="7"/>
      <c r="E59" s="7"/>
      <c r="F59" s="7"/>
      <c r="G59" s="7"/>
      <c r="H59" s="7"/>
      <c r="I59" s="7"/>
      <c r="J59" s="7"/>
    </row>
    <row r="60" spans="1:10">
      <c r="A60" s="7"/>
      <c r="B60" s="7"/>
      <c r="C60" s="7"/>
      <c r="D60" s="7"/>
      <c r="E60" s="7"/>
      <c r="F60" s="7"/>
      <c r="G60" s="7"/>
      <c r="H60" s="7"/>
      <c r="I60" s="7"/>
      <c r="J60" s="7"/>
    </row>
    <row r="61" spans="1:10">
      <c r="A61" s="7"/>
      <c r="B61" s="7"/>
      <c r="C61" s="7"/>
      <c r="D61" s="7"/>
      <c r="E61" s="7"/>
      <c r="F61" s="7"/>
      <c r="G61" s="7"/>
      <c r="H61" s="7"/>
      <c r="I61" s="7"/>
      <c r="J61" s="7"/>
    </row>
    <row r="62" spans="1:10">
      <c r="A62" s="7"/>
      <c r="B62" s="7"/>
      <c r="C62" s="7"/>
      <c r="D62" s="7"/>
      <c r="E62" s="7"/>
      <c r="F62" s="7"/>
      <c r="G62" s="7"/>
      <c r="H62" s="7"/>
      <c r="I62" s="7"/>
      <c r="J62" s="7"/>
    </row>
    <row r="63" spans="1:10">
      <c r="A63" s="7"/>
      <c r="B63" s="7"/>
      <c r="C63" s="7"/>
      <c r="D63" s="7"/>
      <c r="E63" s="7"/>
      <c r="F63" s="7"/>
      <c r="G63" s="7"/>
      <c r="H63" s="7"/>
      <c r="I63" s="7"/>
      <c r="J63" s="7"/>
    </row>
    <row r="64" spans="1:10">
      <c r="A64" s="7"/>
      <c r="B64" s="7"/>
      <c r="C64" s="7"/>
      <c r="D64" s="7"/>
      <c r="E64" s="7"/>
      <c r="F64" s="7"/>
      <c r="G64" s="7"/>
      <c r="H64" s="7"/>
      <c r="I64" s="7"/>
      <c r="J64" s="7"/>
    </row>
    <row r="65" spans="1:10">
      <c r="A65" s="7"/>
      <c r="B65" s="7"/>
      <c r="C65" s="7"/>
      <c r="D65" s="7"/>
      <c r="E65" s="7"/>
      <c r="F65" s="7"/>
      <c r="G65" s="7"/>
      <c r="H65" s="7"/>
      <c r="I65" s="7"/>
      <c r="J65" s="7"/>
    </row>
    <row r="66" spans="1:10">
      <c r="A66" s="7"/>
      <c r="B66" s="7"/>
      <c r="C66" s="7"/>
      <c r="D66" s="7"/>
      <c r="E66" s="7"/>
      <c r="F66" s="7"/>
      <c r="G66" s="7"/>
      <c r="H66" s="7"/>
      <c r="I66" s="7"/>
      <c r="J66" s="7"/>
    </row>
    <row r="67" spans="1:10">
      <c r="A67" s="7"/>
      <c r="B67" s="7"/>
      <c r="C67" s="7"/>
      <c r="D67" s="7"/>
      <c r="E67" s="7"/>
      <c r="F67" s="7"/>
      <c r="G67" s="7"/>
      <c r="H67" s="7"/>
      <c r="I67" s="7"/>
      <c r="J67" s="7"/>
    </row>
    <row r="68" spans="1:10">
      <c r="A68" s="7"/>
      <c r="B68" s="7"/>
      <c r="C68" s="7"/>
      <c r="D68" s="7"/>
      <c r="E68" s="7"/>
      <c r="F68" s="7"/>
      <c r="G68" s="7"/>
      <c r="H68" s="7"/>
      <c r="I68" s="7"/>
      <c r="J68" s="7"/>
    </row>
    <row r="69" spans="1:10">
      <c r="A69" s="7"/>
      <c r="B69" s="7"/>
      <c r="C69" s="7"/>
      <c r="D69" s="7"/>
      <c r="E69" s="7"/>
      <c r="F69" s="7"/>
      <c r="G69" s="7"/>
      <c r="H69" s="7"/>
      <c r="I69" s="7"/>
      <c r="J69" s="7"/>
    </row>
    <row r="70" spans="1:10">
      <c r="A70" s="7"/>
      <c r="B70" s="7"/>
      <c r="C70" s="7"/>
      <c r="D70" s="7"/>
      <c r="E70" s="7"/>
      <c r="F70" s="7"/>
      <c r="G70" s="7"/>
      <c r="H70" s="7"/>
      <c r="I70" s="7"/>
      <c r="J70" s="7"/>
    </row>
    <row r="71" spans="1:10">
      <c r="A71" s="7"/>
      <c r="B71" s="7"/>
      <c r="C71" s="7"/>
      <c r="D71" s="7"/>
      <c r="E71" s="7"/>
      <c r="F71" s="7"/>
      <c r="G71" s="7"/>
      <c r="H71" s="7"/>
      <c r="I71" s="7"/>
      <c r="J71" s="7"/>
    </row>
    <row r="72" spans="1:10">
      <c r="A72" s="7"/>
      <c r="B72" s="7"/>
      <c r="C72" s="7"/>
      <c r="D72" s="7"/>
      <c r="E72" s="7"/>
      <c r="F72" s="7"/>
      <c r="G72" s="7"/>
      <c r="H72" s="7"/>
      <c r="I72" s="7"/>
      <c r="J72" s="7"/>
    </row>
    <row r="73" spans="1:10">
      <c r="A73" s="7"/>
      <c r="B73" s="7"/>
      <c r="C73" s="7"/>
      <c r="D73" s="7"/>
      <c r="E73" s="7"/>
      <c r="F73" s="7"/>
      <c r="G73" s="7"/>
      <c r="H73" s="7"/>
      <c r="I73" s="7"/>
      <c r="J73" s="7"/>
    </row>
    <row r="74" spans="1:10">
      <c r="A74" s="7"/>
      <c r="B74" s="7"/>
      <c r="C74" s="7"/>
      <c r="D74" s="7"/>
      <c r="E74" s="7"/>
      <c r="F74" s="7"/>
      <c r="G74" s="7"/>
      <c r="H74" s="7"/>
      <c r="I74" s="7"/>
      <c r="J74" s="7"/>
    </row>
    <row r="75" spans="1:10">
      <c r="A75" s="7"/>
      <c r="B75" s="7"/>
      <c r="C75" s="7"/>
      <c r="D75" s="7"/>
      <c r="E75" s="7"/>
      <c r="F75" s="7"/>
      <c r="G75" s="7"/>
      <c r="H75" s="7"/>
      <c r="I75" s="7"/>
      <c r="J75" s="7"/>
    </row>
    <row r="76" spans="1:10">
      <c r="A76" s="7"/>
      <c r="B76" s="7"/>
      <c r="C76" s="7"/>
      <c r="D76" s="7"/>
      <c r="E76" s="7"/>
      <c r="F76" s="7"/>
      <c r="G76" s="7"/>
      <c r="H76" s="7"/>
      <c r="I76" s="7"/>
      <c r="J76" s="7"/>
    </row>
    <row r="77" spans="1:10">
      <c r="A77" s="7"/>
      <c r="B77" s="7"/>
      <c r="C77" s="7"/>
      <c r="D77" s="7"/>
      <c r="E77" s="7"/>
      <c r="F77" s="7"/>
      <c r="G77" s="7"/>
      <c r="H77" s="7"/>
      <c r="I77" s="7"/>
      <c r="J77" s="7"/>
    </row>
    <row r="78" spans="1:10">
      <c r="A78" s="7"/>
      <c r="B78" s="7"/>
      <c r="C78" s="7"/>
      <c r="D78" s="7"/>
      <c r="E78" s="7"/>
      <c r="F78" s="7"/>
      <c r="G78" s="7"/>
      <c r="H78" s="7"/>
      <c r="I78" s="7"/>
      <c r="J78" s="7"/>
    </row>
    <row r="79" spans="1:10">
      <c r="A79" s="7"/>
      <c r="B79" s="7"/>
      <c r="C79" s="7"/>
      <c r="D79" s="7"/>
      <c r="E79" s="7"/>
      <c r="F79" s="7"/>
      <c r="G79" s="7"/>
      <c r="H79" s="7"/>
      <c r="I79" s="7"/>
      <c r="J79" s="7"/>
    </row>
    <row r="80" spans="1:10">
      <c r="A80" s="7"/>
      <c r="B80" s="7"/>
      <c r="C80" s="7"/>
      <c r="D80" s="7"/>
      <c r="E80" s="7"/>
      <c r="F80" s="7"/>
      <c r="G80" s="7"/>
      <c r="H80" s="7"/>
      <c r="I80" s="7"/>
      <c r="J80" s="7"/>
    </row>
    <row r="81" spans="1:10">
      <c r="A81" s="7"/>
      <c r="B81" s="7"/>
      <c r="C81" s="7"/>
      <c r="D81" s="7"/>
      <c r="E81" s="7"/>
      <c r="F81" s="7"/>
      <c r="G81" s="7"/>
      <c r="H81" s="7"/>
      <c r="I81" s="7"/>
      <c r="J81" s="7"/>
    </row>
    <row r="82" spans="1:10">
      <c r="A82" s="7"/>
      <c r="B82" s="7"/>
      <c r="C82" s="7"/>
      <c r="D82" s="7"/>
      <c r="E82" s="7"/>
      <c r="F82" s="7"/>
      <c r="G82" s="7"/>
      <c r="H82" s="7"/>
      <c r="I82" s="7"/>
      <c r="J82" s="7"/>
    </row>
    <row r="83" spans="1:10">
      <c r="A83" s="7"/>
      <c r="B83" s="7"/>
      <c r="C83" s="7"/>
      <c r="D83" s="7"/>
      <c r="E83" s="7"/>
      <c r="F83" s="7"/>
      <c r="G83" s="7"/>
      <c r="H83" s="7"/>
      <c r="I83" s="7"/>
      <c r="J83" s="7"/>
    </row>
    <row r="84" spans="1:10">
      <c r="A84" s="7"/>
      <c r="B84" s="7"/>
      <c r="C84" s="7"/>
      <c r="D84" s="7"/>
      <c r="E84" s="7"/>
      <c r="F84" s="7"/>
      <c r="G84" s="7"/>
      <c r="H84" s="7"/>
      <c r="I84" s="7"/>
      <c r="J84" s="7"/>
    </row>
    <row r="85" spans="1:10">
      <c r="A85" s="7"/>
      <c r="B85" s="7"/>
      <c r="C85" s="7"/>
      <c r="D85" s="7"/>
      <c r="E85" s="7"/>
      <c r="F85" s="7"/>
      <c r="G85" s="7"/>
      <c r="H85" s="7"/>
      <c r="I85" s="7"/>
      <c r="J85" s="7"/>
    </row>
    <row r="86" spans="1:10">
      <c r="A86" s="7"/>
      <c r="B86" s="7"/>
      <c r="C86" s="7"/>
      <c r="D86" s="7"/>
      <c r="E86" s="7"/>
      <c r="F86" s="7"/>
      <c r="G86" s="7"/>
      <c r="H86" s="7"/>
      <c r="I86" s="7"/>
      <c r="J86" s="7"/>
    </row>
    <row r="87" spans="1:10">
      <c r="A87" s="7"/>
      <c r="B87" s="7"/>
      <c r="C87" s="7"/>
      <c r="D87" s="7"/>
      <c r="E87" s="7"/>
      <c r="F87" s="7"/>
      <c r="G87" s="7"/>
      <c r="H87" s="7"/>
      <c r="I87" s="7"/>
      <c r="J87" s="7"/>
    </row>
    <row r="88" spans="1:10">
      <c r="A88" s="7"/>
      <c r="B88" s="7"/>
      <c r="C88" s="7"/>
      <c r="D88" s="7"/>
      <c r="E88" s="7"/>
      <c r="F88" s="7"/>
      <c r="G88" s="7"/>
      <c r="H88" s="7"/>
      <c r="I88" s="7"/>
      <c r="J88" s="7"/>
    </row>
    <row r="89" spans="1:10">
      <c r="A89" s="7"/>
      <c r="B89" s="7"/>
      <c r="C89" s="7"/>
      <c r="D89" s="7"/>
      <c r="E89" s="7"/>
      <c r="F89" s="7"/>
      <c r="G89" s="7"/>
      <c r="H89" s="7"/>
      <c r="I89" s="7"/>
      <c r="J89" s="7"/>
    </row>
    <row r="90" spans="1:10">
      <c r="A90" s="7"/>
      <c r="B90" s="7"/>
      <c r="C90" s="7"/>
      <c r="D90" s="7"/>
      <c r="E90" s="7"/>
      <c r="F90" s="7"/>
      <c r="G90" s="7"/>
      <c r="H90" s="7"/>
      <c r="I90" s="7"/>
      <c r="J90" s="7"/>
    </row>
    <row r="91" spans="1:10">
      <c r="A91" s="7"/>
      <c r="B91" s="7"/>
      <c r="C91" s="7"/>
      <c r="D91" s="7"/>
      <c r="E91" s="7"/>
      <c r="F91" s="7"/>
      <c r="G91" s="7"/>
      <c r="H91" s="7"/>
      <c r="I91" s="7"/>
      <c r="J91" s="7"/>
    </row>
    <row r="92" spans="1:10">
      <c r="A92" s="7"/>
      <c r="B92" s="7"/>
      <c r="C92" s="7"/>
      <c r="D92" s="7"/>
      <c r="E92" s="7"/>
      <c r="F92" s="7"/>
      <c r="G92" s="7"/>
      <c r="H92" s="7"/>
      <c r="I92" s="7"/>
      <c r="J92" s="7"/>
    </row>
    <row r="93" spans="1:10">
      <c r="A93" s="7"/>
      <c r="B93" s="7"/>
      <c r="C93" s="7"/>
      <c r="D93" s="7"/>
      <c r="E93" s="7"/>
      <c r="F93" s="7"/>
      <c r="G93" s="7"/>
      <c r="H93" s="7"/>
      <c r="I93" s="7"/>
      <c r="J93" s="7"/>
    </row>
    <row r="94" spans="1:10">
      <c r="A94" s="7"/>
      <c r="B94" s="7"/>
      <c r="C94" s="7"/>
      <c r="D94" s="7"/>
      <c r="E94" s="7"/>
      <c r="F94" s="7"/>
      <c r="G94" s="7"/>
      <c r="H94" s="7"/>
      <c r="I94" s="7"/>
      <c r="J94" s="7"/>
    </row>
    <row r="95" spans="1:10">
      <c r="A95" s="7"/>
      <c r="B95" s="7"/>
      <c r="C95" s="7"/>
      <c r="D95" s="7"/>
      <c r="E95" s="7"/>
      <c r="F95" s="7"/>
      <c r="G95" s="7"/>
      <c r="H95" s="7"/>
      <c r="I95" s="7"/>
      <c r="J95" s="7"/>
    </row>
    <row r="96" spans="1:10">
      <c r="A96" s="7"/>
      <c r="B96" s="7"/>
      <c r="C96" s="7"/>
      <c r="D96" s="7"/>
      <c r="E96" s="7"/>
      <c r="F96" s="7"/>
      <c r="G96" s="7"/>
      <c r="H96" s="7"/>
      <c r="I96" s="7"/>
      <c r="J96" s="7"/>
    </row>
    <row r="97" spans="1:10">
      <c r="A97" s="7"/>
      <c r="B97" s="7"/>
      <c r="C97" s="7"/>
      <c r="D97" s="7"/>
      <c r="E97" s="7"/>
      <c r="F97" s="7"/>
      <c r="G97" s="7"/>
      <c r="H97" s="7"/>
      <c r="I97" s="7"/>
      <c r="J97" s="7"/>
    </row>
    <row r="98" spans="1:10">
      <c r="A98" s="7"/>
      <c r="B98" s="7"/>
      <c r="C98" s="7"/>
      <c r="D98" s="7"/>
      <c r="E98" s="7"/>
      <c r="F98" s="7"/>
      <c r="G98" s="7"/>
      <c r="H98" s="7"/>
      <c r="I98" s="7"/>
      <c r="J98" s="7"/>
    </row>
    <row r="99" spans="1:10">
      <c r="A99" s="7"/>
      <c r="B99" s="7"/>
      <c r="C99" s="7"/>
      <c r="D99" s="7"/>
      <c r="E99" s="7"/>
      <c r="F99" s="7"/>
      <c r="G99" s="7"/>
      <c r="H99" s="7"/>
      <c r="I99" s="7"/>
      <c r="J99" s="7"/>
    </row>
    <row r="100" spans="1:10">
      <c r="A100" s="7"/>
      <c r="B100" s="7"/>
      <c r="C100" s="7"/>
      <c r="D100" s="7"/>
      <c r="E100" s="7"/>
      <c r="F100" s="7"/>
      <c r="G100" s="7"/>
      <c r="H100" s="7"/>
      <c r="I100" s="7"/>
      <c r="J100" s="7"/>
    </row>
  </sheetData>
  <mergeCells count="5">
    <mergeCell ref="B1:F1"/>
    <mergeCell ref="B4:F4"/>
    <mergeCell ref="B24:F24"/>
    <mergeCell ref="B25:F26"/>
    <mergeCell ref="B2: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B3A2C-50EA-4F52-9F75-B20BAB03E204}">
  <dimension ref="A1:J99"/>
  <sheetViews>
    <sheetView workbookViewId="0">
      <selection activeCell="A14" sqref="A14"/>
    </sheetView>
  </sheetViews>
  <sheetFormatPr baseColWidth="10" defaultColWidth="9" defaultRowHeight="15.75"/>
  <cols>
    <col min="1" max="1" width="4" style="11" customWidth="1"/>
    <col min="2" max="2" width="22" style="11" customWidth="1"/>
    <col min="3" max="4" width="16" style="11" customWidth="1"/>
    <col min="5" max="5" width="18" style="11" customWidth="1"/>
    <col min="6" max="6" width="16" style="11" customWidth="1"/>
    <col min="7" max="7" width="18" style="11" customWidth="1"/>
    <col min="8" max="8" width="16" style="11" customWidth="1"/>
    <col min="9" max="9" width="18" style="11" customWidth="1"/>
    <col min="10" max="10" width="24" style="11" customWidth="1"/>
    <col min="11" max="16384" width="9" style="11"/>
  </cols>
  <sheetData>
    <row r="1" spans="1:10" ht="35.1" customHeight="1">
      <c r="B1" s="1593" t="s">
        <v>297</v>
      </c>
      <c r="C1" s="1593"/>
      <c r="D1" s="1593"/>
      <c r="E1" s="1593"/>
      <c r="F1" s="1593"/>
      <c r="G1" s="1593"/>
      <c r="H1" s="1593"/>
      <c r="I1" s="1593"/>
      <c r="J1" s="1593"/>
    </row>
    <row r="2" spans="1:10" ht="35.1" customHeight="1">
      <c r="B2" s="1596" t="s">
        <v>298</v>
      </c>
      <c r="C2" s="1596"/>
      <c r="D2" s="1596"/>
      <c r="E2" s="1596"/>
      <c r="F2" s="1596"/>
      <c r="G2" s="1596"/>
      <c r="H2" s="1596"/>
      <c r="I2" s="1596"/>
      <c r="J2" s="1596"/>
    </row>
    <row r="3" spans="1:10" ht="35.1" customHeight="1">
      <c r="B3" s="1594" t="s">
        <v>299</v>
      </c>
      <c r="C3" s="1594"/>
      <c r="D3" s="1594"/>
      <c r="E3" s="1594"/>
      <c r="F3" s="1594"/>
      <c r="G3" s="1594"/>
      <c r="H3" s="1594"/>
      <c r="I3" s="1594"/>
      <c r="J3" s="1594"/>
    </row>
    <row r="4" spans="1:10" ht="35.1" customHeight="1">
      <c r="A4" s="18"/>
      <c r="B4" s="34" t="s">
        <v>15</v>
      </c>
      <c r="C4" s="34" t="s">
        <v>300</v>
      </c>
      <c r="D4" s="34" t="s">
        <v>301</v>
      </c>
      <c r="E4" s="34" t="s">
        <v>302</v>
      </c>
      <c r="F4" s="34" t="s">
        <v>303</v>
      </c>
      <c r="G4" s="34" t="s">
        <v>20</v>
      </c>
      <c r="H4" s="34" t="s">
        <v>304</v>
      </c>
      <c r="I4" s="34" t="s">
        <v>305</v>
      </c>
      <c r="J4" s="34" t="s">
        <v>306</v>
      </c>
    </row>
    <row r="5" spans="1:10" ht="35.1" customHeight="1">
      <c r="A5" s="18"/>
      <c r="B5" s="1290" t="s">
        <v>4488</v>
      </c>
      <c r="C5" s="18"/>
      <c r="D5" s="18"/>
      <c r="E5" s="18"/>
      <c r="F5" s="18"/>
      <c r="G5" s="18"/>
      <c r="H5" s="18"/>
      <c r="I5" s="18"/>
      <c r="J5" s="18"/>
    </row>
    <row r="6" spans="1:10" ht="35.1" customHeight="1">
      <c r="B6" s="1594" t="s">
        <v>307</v>
      </c>
      <c r="C6" s="1594"/>
      <c r="D6" s="1594"/>
      <c r="E6" s="1594"/>
      <c r="F6" s="1594"/>
      <c r="G6" s="1594"/>
      <c r="H6" s="1594"/>
      <c r="I6" s="1594"/>
      <c r="J6" s="1594"/>
    </row>
    <row r="7" spans="1:10" ht="35.1" customHeight="1">
      <c r="A7" s="18"/>
      <c r="B7" s="33" t="s">
        <v>308</v>
      </c>
      <c r="C7" s="1597"/>
      <c r="D7" s="1598"/>
      <c r="E7" s="1598"/>
      <c r="F7" s="33" t="s">
        <v>309</v>
      </c>
      <c r="G7" s="1597"/>
      <c r="H7" s="1598"/>
      <c r="I7" s="33" t="s">
        <v>310</v>
      </c>
      <c r="J7" s="31"/>
    </row>
    <row r="8" spans="1:10" ht="35.1" customHeight="1">
      <c r="A8" s="18"/>
      <c r="B8" s="33" t="s">
        <v>311</v>
      </c>
      <c r="C8" s="1597"/>
      <c r="D8" s="1598"/>
      <c r="E8" s="1598"/>
      <c r="F8" s="33" t="s">
        <v>312</v>
      </c>
      <c r="G8" s="1597"/>
      <c r="H8" s="1598"/>
      <c r="I8" s="33" t="s">
        <v>313</v>
      </c>
      <c r="J8" s="31"/>
    </row>
    <row r="9" spans="1:10" ht="35.1" customHeight="1">
      <c r="A9" s="18"/>
      <c r="B9" s="33" t="s">
        <v>314</v>
      </c>
      <c r="C9" s="1597"/>
      <c r="D9" s="1598"/>
      <c r="E9" s="1598"/>
      <c r="F9" s="33" t="s">
        <v>315</v>
      </c>
      <c r="G9" s="1597"/>
      <c r="H9" s="1598"/>
      <c r="I9" s="33" t="s">
        <v>316</v>
      </c>
      <c r="J9" s="31"/>
    </row>
    <row r="10" spans="1:10" ht="35.1" customHeight="1">
      <c r="A10" s="18"/>
      <c r="B10" s="33" t="s">
        <v>317</v>
      </c>
      <c r="C10" s="1597"/>
      <c r="D10" s="1598"/>
      <c r="E10" s="1598"/>
      <c r="F10" s="33" t="s">
        <v>318</v>
      </c>
      <c r="G10" s="31"/>
      <c r="H10" s="12" t="s">
        <v>319</v>
      </c>
      <c r="I10" s="1597"/>
      <c r="J10" s="1598"/>
    </row>
    <row r="11" spans="1:10" ht="35.1" customHeight="1">
      <c r="A11" s="18"/>
      <c r="B11" s="1566" t="s">
        <v>320</v>
      </c>
      <c r="C11" s="1606"/>
      <c r="D11" s="1606"/>
      <c r="E11" s="1606"/>
      <c r="F11" s="1606"/>
      <c r="G11" s="1606"/>
      <c r="H11" s="1606"/>
      <c r="I11" s="1606"/>
      <c r="J11" s="1606"/>
    </row>
    <row r="12" spans="1:10" ht="35.1" customHeight="1">
      <c r="A12" s="18"/>
      <c r="B12" s="18"/>
      <c r="C12" s="18"/>
      <c r="D12" s="18"/>
      <c r="E12" s="18"/>
      <c r="F12" s="18"/>
      <c r="G12" s="18"/>
      <c r="H12" s="18"/>
      <c r="I12" s="18"/>
      <c r="J12" s="18"/>
    </row>
    <row r="13" spans="1:10" ht="35.1" customHeight="1">
      <c r="B13" s="1594" t="s">
        <v>321</v>
      </c>
      <c r="C13" s="1594"/>
      <c r="D13" s="1594"/>
      <c r="E13" s="1594"/>
      <c r="F13" s="1594"/>
      <c r="G13" s="1594"/>
      <c r="H13" s="1594"/>
      <c r="I13" s="1594"/>
      <c r="J13" s="1594"/>
    </row>
    <row r="14" spans="1:10" ht="35.1" customHeight="1">
      <c r="A14" s="18"/>
      <c r="B14" s="33" t="s">
        <v>322</v>
      </c>
      <c r="C14" s="1597"/>
      <c r="D14" s="1598"/>
      <c r="E14" s="1598"/>
      <c r="F14" s="12" t="s">
        <v>323</v>
      </c>
      <c r="G14" s="1597"/>
      <c r="H14" s="1598"/>
      <c r="I14" s="12" t="s">
        <v>324</v>
      </c>
      <c r="J14" s="31"/>
    </row>
    <row r="15" spans="1:10" ht="35.1" customHeight="1">
      <c r="A15" s="18"/>
      <c r="B15" s="33" t="s">
        <v>325</v>
      </c>
      <c r="C15" s="36"/>
      <c r="D15" s="12" t="s">
        <v>326</v>
      </c>
      <c r="E15" s="1599"/>
      <c r="F15" s="1600"/>
      <c r="G15" s="12" t="s">
        <v>51</v>
      </c>
      <c r="H15" s="36"/>
      <c r="I15" s="12" t="s">
        <v>327</v>
      </c>
      <c r="J15" s="36"/>
    </row>
    <row r="16" spans="1:10" ht="35.1" customHeight="1">
      <c r="A16" s="18"/>
      <c r="B16" s="33" t="s">
        <v>195</v>
      </c>
      <c r="C16" s="1597"/>
      <c r="D16" s="1598"/>
      <c r="E16" s="1598"/>
      <c r="F16" s="1598"/>
      <c r="G16" s="1598"/>
      <c r="H16" s="1598"/>
      <c r="I16" s="1598"/>
      <c r="J16" s="1598"/>
    </row>
    <row r="17" spans="1:10" ht="35.1" customHeight="1">
      <c r="A17" s="18"/>
      <c r="B17" s="1604" t="s">
        <v>328</v>
      </c>
      <c r="C17" s="1605"/>
      <c r="D17" s="1605"/>
      <c r="E17" s="1605"/>
      <c r="F17" s="1605"/>
      <c r="G17" s="1605"/>
      <c r="H17" s="1605"/>
      <c r="I17" s="1605"/>
      <c r="J17" s="1605"/>
    </row>
    <row r="18" spans="1:10" ht="35.1" customHeight="1">
      <c r="A18" s="18"/>
      <c r="B18" s="18"/>
      <c r="C18" s="18"/>
      <c r="D18" s="18"/>
      <c r="E18" s="18"/>
      <c r="F18" s="18"/>
      <c r="G18" s="18"/>
      <c r="H18" s="18"/>
      <c r="I18" s="18"/>
      <c r="J18" s="18"/>
    </row>
    <row r="19" spans="1:10" ht="35.1" customHeight="1">
      <c r="B19" s="1594" t="s">
        <v>329</v>
      </c>
      <c r="C19" s="1594"/>
      <c r="D19" s="1594"/>
      <c r="E19" s="1594"/>
      <c r="F19" s="1594"/>
      <c r="G19" s="1594"/>
      <c r="H19" s="1594"/>
      <c r="I19" s="1594"/>
      <c r="J19" s="1594"/>
    </row>
    <row r="20" spans="1:10" ht="35.1" customHeight="1">
      <c r="A20" s="18"/>
      <c r="B20" s="33" t="s">
        <v>330</v>
      </c>
      <c r="C20" s="31"/>
      <c r="D20" s="12" t="s">
        <v>331</v>
      </c>
      <c r="E20" s="1597"/>
      <c r="F20" s="1598"/>
      <c r="G20" s="1598"/>
      <c r="H20" s="12" t="s">
        <v>332</v>
      </c>
      <c r="I20" s="1597"/>
      <c r="J20" s="1598"/>
    </row>
    <row r="21" spans="1:10" ht="35.1" customHeight="1">
      <c r="A21" s="18"/>
      <c r="B21" s="33" t="s">
        <v>333</v>
      </c>
      <c r="C21" s="31"/>
      <c r="D21" s="12" t="s">
        <v>334</v>
      </c>
      <c r="E21" s="36"/>
      <c r="F21" s="12" t="s">
        <v>335</v>
      </c>
      <c r="G21" s="36"/>
      <c r="H21" s="12" t="s">
        <v>53</v>
      </c>
      <c r="I21" s="1599"/>
      <c r="J21" s="1600"/>
    </row>
    <row r="22" spans="1:10" ht="35.1" customHeight="1">
      <c r="A22" s="18"/>
      <c r="B22" s="1568" t="s">
        <v>336</v>
      </c>
      <c r="C22" s="1603"/>
      <c r="D22" s="1603"/>
      <c r="E22" s="1603"/>
      <c r="F22" s="1603"/>
      <c r="G22" s="1603"/>
      <c r="H22" s="1603"/>
      <c r="I22" s="1603"/>
      <c r="J22" s="1603"/>
    </row>
    <row r="23" spans="1:10" ht="35.1" customHeight="1">
      <c r="A23" s="18"/>
      <c r="B23" s="12" t="s">
        <v>337</v>
      </c>
      <c r="C23" s="1597"/>
      <c r="D23" s="1598"/>
      <c r="E23" s="1598"/>
      <c r="F23" s="12" t="s">
        <v>338</v>
      </c>
      <c r="G23" s="1599"/>
      <c r="H23" s="1600"/>
      <c r="I23" s="1600"/>
      <c r="J23" s="1600"/>
    </row>
    <row r="24" spans="1:10" ht="35.1" customHeight="1">
      <c r="A24" s="18"/>
      <c r="B24" s="18"/>
      <c r="C24" s="18"/>
      <c r="D24" s="18"/>
      <c r="E24" s="18"/>
      <c r="F24" s="18"/>
      <c r="G24" s="18"/>
      <c r="H24" s="18"/>
      <c r="I24" s="18"/>
      <c r="J24" s="18"/>
    </row>
    <row r="25" spans="1:10" ht="35.1" customHeight="1">
      <c r="B25" s="1594" t="s">
        <v>339</v>
      </c>
      <c r="C25" s="1594"/>
      <c r="D25" s="1594"/>
      <c r="E25" s="1594"/>
      <c r="F25" s="1594"/>
      <c r="G25" s="1594"/>
      <c r="H25" s="1594"/>
      <c r="I25" s="1594"/>
      <c r="J25" s="1594"/>
    </row>
    <row r="26" spans="1:10" ht="35.1" customHeight="1">
      <c r="A26" s="18"/>
      <c r="B26" s="33" t="s">
        <v>340</v>
      </c>
      <c r="C26" s="1597"/>
      <c r="D26" s="1598"/>
      <c r="E26" s="1598"/>
      <c r="F26" s="12" t="s">
        <v>341</v>
      </c>
      <c r="G26" s="1597"/>
      <c r="H26" s="1598"/>
      <c r="I26" s="12" t="s">
        <v>210</v>
      </c>
      <c r="J26" s="36"/>
    </row>
    <row r="27" spans="1:10" ht="35.1" customHeight="1">
      <c r="A27" s="18"/>
      <c r="B27" s="33" t="s">
        <v>342</v>
      </c>
      <c r="C27" s="36"/>
      <c r="D27" s="3" t="s">
        <v>52</v>
      </c>
      <c r="E27" s="36"/>
      <c r="F27" s="12" t="s">
        <v>326</v>
      </c>
      <c r="G27" s="1599"/>
      <c r="H27" s="1600"/>
      <c r="I27" s="12" t="s">
        <v>343</v>
      </c>
      <c r="J27" s="36"/>
    </row>
    <row r="28" spans="1:10" ht="35.1" customHeight="1">
      <c r="A28" s="18"/>
      <c r="B28" s="18"/>
      <c r="C28" s="18"/>
      <c r="D28" s="18"/>
      <c r="E28" s="18"/>
      <c r="F28" s="18"/>
      <c r="G28" s="18"/>
      <c r="H28" s="18"/>
      <c r="I28" s="18"/>
      <c r="J28" s="18"/>
    </row>
    <row r="29" spans="1:10" ht="35.1" customHeight="1">
      <c r="A29" s="18"/>
      <c r="B29" s="1601" t="s">
        <v>344</v>
      </c>
      <c r="C29" s="1602"/>
      <c r="D29" s="1602"/>
      <c r="E29" s="1602"/>
      <c r="F29" s="1602"/>
      <c r="G29" s="1602"/>
      <c r="H29" s="1602"/>
      <c r="I29" s="1602"/>
      <c r="J29" s="1602"/>
    </row>
    <row r="30" spans="1:10" ht="35.1" customHeight="1">
      <c r="A30" s="18"/>
      <c r="B30" s="1602"/>
      <c r="C30" s="1602"/>
      <c r="D30" s="1602"/>
      <c r="E30" s="1602"/>
      <c r="F30" s="1602"/>
      <c r="G30" s="1602"/>
      <c r="H30" s="1602"/>
      <c r="I30" s="1602"/>
      <c r="J30" s="1602"/>
    </row>
    <row r="31" spans="1:10">
      <c r="A31" s="18"/>
      <c r="B31" s="18"/>
      <c r="C31" s="18"/>
      <c r="D31" s="18"/>
      <c r="E31" s="18"/>
      <c r="F31" s="18"/>
      <c r="G31" s="18"/>
      <c r="H31" s="18"/>
      <c r="I31" s="18"/>
      <c r="J31" s="18"/>
    </row>
    <row r="32" spans="1:10">
      <c r="A32" s="18"/>
      <c r="B32" s="18"/>
      <c r="C32" s="18"/>
      <c r="D32" s="18"/>
      <c r="E32" s="18"/>
      <c r="F32" s="18"/>
      <c r="G32" s="18"/>
      <c r="H32" s="18"/>
      <c r="I32" s="18"/>
      <c r="J32" s="18"/>
    </row>
    <row r="33" spans="1:10">
      <c r="A33" s="18"/>
      <c r="B33" s="18"/>
      <c r="C33" s="18"/>
      <c r="D33" s="18"/>
      <c r="E33" s="18"/>
      <c r="F33" s="18"/>
      <c r="G33" s="18"/>
      <c r="H33" s="18"/>
      <c r="I33" s="18"/>
      <c r="J33" s="18"/>
    </row>
    <row r="34" spans="1:10">
      <c r="A34" s="18"/>
      <c r="B34" s="18"/>
      <c r="C34" s="18"/>
      <c r="D34" s="18"/>
      <c r="E34" s="18"/>
      <c r="F34" s="18"/>
      <c r="G34" s="18"/>
      <c r="H34" s="18"/>
      <c r="I34" s="18"/>
      <c r="J34" s="18"/>
    </row>
    <row r="35" spans="1:10">
      <c r="A35" s="18"/>
      <c r="B35" s="18"/>
      <c r="C35" s="18"/>
      <c r="D35" s="18"/>
      <c r="E35" s="18"/>
      <c r="F35" s="18"/>
      <c r="G35" s="18"/>
      <c r="H35" s="18"/>
      <c r="I35" s="18"/>
      <c r="J35" s="18"/>
    </row>
    <row r="36" spans="1:10">
      <c r="A36" s="18"/>
      <c r="B36" s="18"/>
      <c r="C36" s="18"/>
      <c r="D36" s="18"/>
      <c r="E36" s="18"/>
      <c r="F36" s="18"/>
      <c r="G36" s="18"/>
      <c r="H36" s="18"/>
      <c r="I36" s="18"/>
      <c r="J36" s="18"/>
    </row>
    <row r="37" spans="1:10">
      <c r="A37" s="18"/>
      <c r="B37" s="18"/>
      <c r="C37" s="18"/>
      <c r="D37" s="18"/>
      <c r="E37" s="18"/>
      <c r="F37" s="18"/>
      <c r="G37" s="18"/>
      <c r="H37" s="18"/>
      <c r="I37" s="18"/>
      <c r="J37" s="18"/>
    </row>
    <row r="38" spans="1:10">
      <c r="A38" s="18"/>
      <c r="B38" s="18"/>
      <c r="C38" s="18"/>
      <c r="D38" s="18"/>
      <c r="E38" s="18"/>
      <c r="F38" s="18"/>
      <c r="G38" s="18"/>
      <c r="H38" s="18"/>
      <c r="I38" s="18"/>
      <c r="J38" s="18"/>
    </row>
    <row r="39" spans="1:10">
      <c r="A39" s="18"/>
      <c r="B39" s="18"/>
      <c r="C39" s="18"/>
      <c r="D39" s="18"/>
      <c r="E39" s="18"/>
      <c r="F39" s="18"/>
      <c r="G39" s="18"/>
      <c r="H39" s="18"/>
      <c r="I39" s="18"/>
      <c r="J39" s="18"/>
    </row>
    <row r="40" spans="1:10">
      <c r="A40" s="18"/>
      <c r="B40" s="18"/>
      <c r="C40" s="18"/>
      <c r="D40" s="18"/>
      <c r="E40" s="18"/>
      <c r="F40" s="18"/>
      <c r="G40" s="18"/>
      <c r="H40" s="18"/>
      <c r="I40" s="18"/>
      <c r="J40" s="18"/>
    </row>
    <row r="41" spans="1:10">
      <c r="A41" s="18"/>
      <c r="B41" s="18"/>
      <c r="C41" s="18"/>
      <c r="D41" s="18"/>
      <c r="E41" s="18"/>
      <c r="F41" s="18"/>
      <c r="G41" s="18"/>
      <c r="H41" s="18"/>
      <c r="I41" s="18"/>
      <c r="J41" s="18"/>
    </row>
    <row r="42" spans="1:10">
      <c r="A42" s="18"/>
      <c r="B42" s="18"/>
      <c r="C42" s="18"/>
      <c r="D42" s="18"/>
      <c r="E42" s="18"/>
      <c r="F42" s="18"/>
      <c r="G42" s="18"/>
      <c r="H42" s="18"/>
      <c r="I42" s="18"/>
      <c r="J42" s="18"/>
    </row>
    <row r="43" spans="1:10">
      <c r="A43" s="18"/>
      <c r="B43" s="18"/>
      <c r="C43" s="18"/>
      <c r="D43" s="18"/>
      <c r="E43" s="18"/>
      <c r="F43" s="18"/>
      <c r="G43" s="18"/>
      <c r="H43" s="18"/>
      <c r="I43" s="18"/>
      <c r="J43" s="18"/>
    </row>
    <row r="44" spans="1:10">
      <c r="A44" s="18"/>
      <c r="B44" s="18"/>
      <c r="C44" s="18"/>
      <c r="D44" s="18"/>
      <c r="E44" s="18"/>
      <c r="F44" s="18"/>
      <c r="G44" s="18"/>
      <c r="H44" s="18"/>
      <c r="I44" s="18"/>
      <c r="J44" s="18"/>
    </row>
    <row r="45" spans="1:10">
      <c r="A45" s="18"/>
      <c r="B45" s="18"/>
      <c r="C45" s="18"/>
      <c r="D45" s="18"/>
      <c r="E45" s="18"/>
      <c r="F45" s="18"/>
      <c r="G45" s="18"/>
      <c r="H45" s="18"/>
      <c r="I45" s="18"/>
      <c r="J45" s="18"/>
    </row>
    <row r="46" spans="1:10">
      <c r="A46" s="18"/>
      <c r="B46" s="18"/>
      <c r="C46" s="18"/>
      <c r="D46" s="18"/>
      <c r="E46" s="18"/>
      <c r="F46" s="18"/>
      <c r="G46" s="18"/>
      <c r="H46" s="18"/>
      <c r="I46" s="18"/>
      <c r="J46" s="18"/>
    </row>
    <row r="47" spans="1:10">
      <c r="A47" s="18"/>
      <c r="B47" s="18"/>
      <c r="C47" s="18"/>
      <c r="D47" s="18"/>
      <c r="E47" s="18"/>
      <c r="F47" s="18"/>
      <c r="G47" s="18"/>
      <c r="H47" s="18"/>
      <c r="I47" s="18"/>
      <c r="J47" s="18"/>
    </row>
    <row r="48" spans="1:10">
      <c r="A48" s="18"/>
      <c r="B48" s="18"/>
      <c r="C48" s="18"/>
      <c r="D48" s="18"/>
      <c r="E48" s="18"/>
      <c r="F48" s="18"/>
      <c r="G48" s="18"/>
      <c r="H48" s="18"/>
      <c r="I48" s="18"/>
      <c r="J48" s="18"/>
    </row>
    <row r="49" spans="1:10">
      <c r="A49" s="18"/>
      <c r="B49" s="18"/>
      <c r="C49" s="18"/>
      <c r="D49" s="18"/>
      <c r="E49" s="18"/>
      <c r="F49" s="18"/>
      <c r="G49" s="18"/>
      <c r="H49" s="18"/>
      <c r="I49" s="18"/>
      <c r="J49" s="18"/>
    </row>
    <row r="50" spans="1:10">
      <c r="A50" s="18"/>
      <c r="B50" s="18"/>
      <c r="C50" s="18"/>
      <c r="D50" s="18"/>
      <c r="E50" s="18"/>
      <c r="F50" s="18"/>
      <c r="G50" s="18"/>
      <c r="H50" s="18"/>
      <c r="I50" s="18"/>
      <c r="J50" s="18"/>
    </row>
    <row r="51" spans="1:10">
      <c r="A51" s="18"/>
      <c r="B51" s="18"/>
      <c r="C51" s="18"/>
      <c r="D51" s="18"/>
      <c r="E51" s="18"/>
      <c r="F51" s="18"/>
      <c r="G51" s="18"/>
      <c r="H51" s="18"/>
      <c r="I51" s="18"/>
      <c r="J51" s="18"/>
    </row>
    <row r="52" spans="1:10">
      <c r="A52" s="18"/>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8"/>
      <c r="B58" s="18"/>
      <c r="C58" s="18"/>
      <c r="D58" s="18"/>
      <c r="E58" s="18"/>
      <c r="F58" s="18"/>
      <c r="G58" s="18"/>
      <c r="H58" s="18"/>
      <c r="I58" s="18"/>
      <c r="J58" s="18"/>
    </row>
    <row r="59" spans="1:10">
      <c r="A59" s="18"/>
      <c r="B59" s="18"/>
      <c r="C59" s="18"/>
      <c r="D59" s="18"/>
      <c r="E59" s="18"/>
      <c r="F59" s="18"/>
      <c r="G59" s="18"/>
      <c r="H59" s="18"/>
      <c r="I59" s="18"/>
      <c r="J59" s="18"/>
    </row>
    <row r="60" spans="1:10">
      <c r="A60" s="18"/>
      <c r="B60" s="18"/>
      <c r="C60" s="18"/>
      <c r="D60" s="18"/>
      <c r="E60" s="18"/>
      <c r="F60" s="18"/>
      <c r="G60" s="18"/>
      <c r="H60" s="18"/>
      <c r="I60" s="18"/>
      <c r="J60" s="18"/>
    </row>
    <row r="61" spans="1:10">
      <c r="A61" s="18"/>
      <c r="B61" s="18"/>
      <c r="C61" s="18"/>
      <c r="D61" s="18"/>
      <c r="E61" s="18"/>
      <c r="F61" s="18"/>
      <c r="G61" s="18"/>
      <c r="H61" s="18"/>
      <c r="I61" s="18"/>
      <c r="J61" s="18"/>
    </row>
    <row r="62" spans="1:10">
      <c r="A62" s="18"/>
      <c r="B62" s="18"/>
      <c r="C62" s="18"/>
      <c r="D62" s="18"/>
      <c r="E62" s="18"/>
      <c r="F62" s="18"/>
      <c r="G62" s="18"/>
      <c r="H62" s="18"/>
      <c r="I62" s="18"/>
      <c r="J62" s="18"/>
    </row>
    <row r="63" spans="1:10">
      <c r="A63" s="18"/>
      <c r="B63" s="18"/>
      <c r="C63" s="18"/>
      <c r="D63" s="18"/>
      <c r="E63" s="18"/>
      <c r="F63" s="18"/>
      <c r="G63" s="18"/>
      <c r="H63" s="18"/>
      <c r="I63" s="18"/>
      <c r="J63" s="18"/>
    </row>
    <row r="64" spans="1:10">
      <c r="A64" s="18"/>
      <c r="B64" s="18"/>
      <c r="C64" s="18"/>
      <c r="D64" s="18"/>
      <c r="E64" s="18"/>
      <c r="F64" s="18"/>
      <c r="G64" s="18"/>
      <c r="H64" s="18"/>
      <c r="I64" s="18"/>
      <c r="J64" s="18"/>
    </row>
    <row r="65" spans="1:10">
      <c r="A65" s="18"/>
      <c r="B65" s="18"/>
      <c r="C65" s="18"/>
      <c r="D65" s="18"/>
      <c r="E65" s="18"/>
      <c r="F65" s="18"/>
      <c r="G65" s="18"/>
      <c r="H65" s="18"/>
      <c r="I65" s="18"/>
      <c r="J65" s="18"/>
    </row>
    <row r="66" spans="1:10">
      <c r="A66" s="18"/>
      <c r="B66" s="18"/>
      <c r="C66" s="18"/>
      <c r="D66" s="18"/>
      <c r="E66" s="18"/>
      <c r="F66" s="18"/>
      <c r="G66" s="18"/>
      <c r="H66" s="18"/>
      <c r="I66" s="18"/>
      <c r="J66" s="18"/>
    </row>
    <row r="67" spans="1:10">
      <c r="A67" s="18"/>
      <c r="B67" s="18"/>
      <c r="C67" s="18"/>
      <c r="D67" s="18"/>
      <c r="E67" s="18"/>
      <c r="F67" s="18"/>
      <c r="G67" s="18"/>
      <c r="H67" s="18"/>
      <c r="I67" s="18"/>
      <c r="J67" s="18"/>
    </row>
    <row r="68" spans="1:10">
      <c r="A68" s="18"/>
      <c r="B68" s="18"/>
      <c r="C68" s="18"/>
      <c r="D68" s="18"/>
      <c r="E68" s="18"/>
      <c r="F68" s="18"/>
      <c r="G68" s="18"/>
      <c r="H68" s="18"/>
      <c r="I68" s="18"/>
      <c r="J68" s="18"/>
    </row>
    <row r="69" spans="1:10">
      <c r="A69" s="18"/>
      <c r="B69" s="18"/>
      <c r="C69" s="18"/>
      <c r="D69" s="18"/>
      <c r="E69" s="18"/>
      <c r="F69" s="18"/>
      <c r="G69" s="18"/>
      <c r="H69" s="18"/>
      <c r="I69" s="18"/>
      <c r="J69" s="18"/>
    </row>
    <row r="70" spans="1:10">
      <c r="A70" s="18"/>
      <c r="B70" s="18"/>
      <c r="C70" s="18"/>
      <c r="D70" s="18"/>
      <c r="E70" s="18"/>
      <c r="F70" s="18"/>
      <c r="G70" s="18"/>
      <c r="H70" s="18"/>
      <c r="I70" s="18"/>
      <c r="J70" s="18"/>
    </row>
    <row r="71" spans="1:10">
      <c r="A71" s="18"/>
      <c r="B71" s="18"/>
      <c r="C71" s="18"/>
      <c r="D71" s="18"/>
      <c r="E71" s="18"/>
      <c r="F71" s="18"/>
      <c r="G71" s="18"/>
      <c r="H71" s="18"/>
      <c r="I71" s="18"/>
      <c r="J71" s="18"/>
    </row>
    <row r="72" spans="1:10">
      <c r="A72" s="18"/>
      <c r="B72" s="18"/>
      <c r="C72" s="18"/>
      <c r="D72" s="18"/>
      <c r="E72" s="18"/>
      <c r="F72" s="18"/>
      <c r="G72" s="18"/>
      <c r="H72" s="18"/>
      <c r="I72" s="18"/>
      <c r="J72" s="18"/>
    </row>
    <row r="73" spans="1:10">
      <c r="A73" s="18"/>
      <c r="B73" s="18"/>
      <c r="C73" s="18"/>
      <c r="D73" s="18"/>
      <c r="E73" s="18"/>
      <c r="F73" s="18"/>
      <c r="G73" s="18"/>
      <c r="H73" s="18"/>
      <c r="I73" s="18"/>
      <c r="J73" s="18"/>
    </row>
    <row r="74" spans="1:10">
      <c r="A74" s="18"/>
      <c r="B74" s="18"/>
      <c r="C74" s="18"/>
      <c r="D74" s="18"/>
      <c r="E74" s="18"/>
      <c r="F74" s="18"/>
      <c r="G74" s="18"/>
      <c r="H74" s="18"/>
      <c r="I74" s="18"/>
      <c r="J74" s="18"/>
    </row>
    <row r="75" spans="1:10">
      <c r="A75" s="18"/>
      <c r="B75" s="18"/>
      <c r="C75" s="18"/>
      <c r="D75" s="18"/>
      <c r="E75" s="18"/>
      <c r="F75" s="18"/>
      <c r="G75" s="18"/>
      <c r="H75" s="18"/>
      <c r="I75" s="18"/>
      <c r="J75" s="18"/>
    </row>
    <row r="76" spans="1:10">
      <c r="A76" s="18"/>
      <c r="B76" s="18"/>
      <c r="C76" s="18"/>
      <c r="D76" s="18"/>
      <c r="E76" s="18"/>
      <c r="F76" s="18"/>
      <c r="G76" s="18"/>
      <c r="H76" s="18"/>
      <c r="I76" s="18"/>
      <c r="J76" s="18"/>
    </row>
    <row r="77" spans="1:10">
      <c r="A77" s="18"/>
      <c r="B77" s="18"/>
      <c r="C77" s="18"/>
      <c r="D77" s="18"/>
      <c r="E77" s="18"/>
      <c r="F77" s="18"/>
      <c r="G77" s="18"/>
      <c r="H77" s="18"/>
      <c r="I77" s="18"/>
      <c r="J77" s="18"/>
    </row>
    <row r="78" spans="1:10">
      <c r="A78" s="18"/>
      <c r="B78" s="18"/>
      <c r="C78" s="18"/>
      <c r="D78" s="18"/>
      <c r="E78" s="18"/>
      <c r="F78" s="18"/>
      <c r="G78" s="18"/>
      <c r="H78" s="18"/>
      <c r="I78" s="18"/>
      <c r="J78" s="18"/>
    </row>
    <row r="79" spans="1:10">
      <c r="A79" s="18"/>
      <c r="B79" s="18"/>
      <c r="C79" s="18"/>
      <c r="D79" s="18"/>
      <c r="E79" s="18"/>
      <c r="F79" s="18"/>
      <c r="G79" s="18"/>
      <c r="H79" s="18"/>
      <c r="I79" s="18"/>
      <c r="J79" s="18"/>
    </row>
    <row r="80" spans="1:10">
      <c r="A80" s="18"/>
      <c r="B80" s="18"/>
      <c r="C80" s="18"/>
      <c r="D80" s="18"/>
      <c r="E80" s="18"/>
      <c r="F80" s="18"/>
      <c r="G80" s="18"/>
      <c r="H80" s="18"/>
      <c r="I80" s="18"/>
      <c r="J80" s="18"/>
    </row>
    <row r="81" spans="1:10">
      <c r="A81" s="18"/>
      <c r="B81" s="18"/>
      <c r="C81" s="18"/>
      <c r="D81" s="18"/>
      <c r="E81" s="18"/>
      <c r="F81" s="18"/>
      <c r="G81" s="18"/>
      <c r="H81" s="18"/>
      <c r="I81" s="18"/>
      <c r="J81" s="18"/>
    </row>
    <row r="82" spans="1:10">
      <c r="A82" s="18"/>
      <c r="B82" s="18"/>
      <c r="C82" s="18"/>
      <c r="D82" s="18"/>
      <c r="E82" s="18"/>
      <c r="F82" s="18"/>
      <c r="G82" s="18"/>
      <c r="H82" s="18"/>
      <c r="I82" s="18"/>
      <c r="J82" s="18"/>
    </row>
    <row r="83" spans="1:10">
      <c r="A83" s="18"/>
      <c r="B83" s="18"/>
      <c r="C83" s="18"/>
      <c r="D83" s="18"/>
      <c r="E83" s="18"/>
      <c r="F83" s="18"/>
      <c r="G83" s="18"/>
      <c r="H83" s="18"/>
      <c r="I83" s="18"/>
      <c r="J83" s="18"/>
    </row>
    <row r="84" spans="1:10">
      <c r="A84" s="18"/>
      <c r="B84" s="18"/>
      <c r="C84" s="18"/>
      <c r="D84" s="18"/>
      <c r="E84" s="18"/>
      <c r="F84" s="18"/>
      <c r="G84" s="18"/>
      <c r="H84" s="18"/>
      <c r="I84" s="18"/>
      <c r="J84" s="18"/>
    </row>
    <row r="85" spans="1:10">
      <c r="A85" s="18"/>
      <c r="B85" s="18"/>
      <c r="C85" s="18"/>
      <c r="D85" s="18"/>
      <c r="E85" s="18"/>
      <c r="F85" s="18"/>
      <c r="G85" s="18"/>
      <c r="H85" s="18"/>
      <c r="I85" s="18"/>
      <c r="J85" s="18"/>
    </row>
    <row r="86" spans="1:10">
      <c r="A86" s="18"/>
      <c r="B86" s="18"/>
      <c r="C86" s="18"/>
      <c r="D86" s="18"/>
      <c r="E86" s="18"/>
      <c r="F86" s="18"/>
      <c r="G86" s="18"/>
      <c r="H86" s="18"/>
      <c r="I86" s="18"/>
      <c r="J86" s="18"/>
    </row>
    <row r="87" spans="1:10">
      <c r="A87" s="18"/>
      <c r="B87" s="18"/>
      <c r="C87" s="18"/>
      <c r="D87" s="18"/>
      <c r="E87" s="18"/>
      <c r="F87" s="18"/>
      <c r="G87" s="18"/>
      <c r="H87" s="18"/>
      <c r="I87" s="18"/>
      <c r="J87" s="18"/>
    </row>
    <row r="88" spans="1:10">
      <c r="A88" s="18"/>
      <c r="B88" s="18"/>
      <c r="C88" s="18"/>
      <c r="D88" s="18"/>
      <c r="E88" s="18"/>
      <c r="F88" s="18"/>
      <c r="G88" s="18"/>
      <c r="H88" s="18"/>
      <c r="I88" s="18"/>
      <c r="J88" s="18"/>
    </row>
    <row r="89" spans="1:10">
      <c r="A89" s="18"/>
      <c r="B89" s="18"/>
      <c r="C89" s="18"/>
      <c r="D89" s="18"/>
      <c r="E89" s="18"/>
      <c r="F89" s="18"/>
      <c r="G89" s="18"/>
      <c r="H89" s="18"/>
      <c r="I89" s="18"/>
      <c r="J89" s="18"/>
    </row>
    <row r="90" spans="1:10">
      <c r="A90" s="18"/>
      <c r="B90" s="18"/>
      <c r="C90" s="18"/>
      <c r="D90" s="18"/>
      <c r="E90" s="18"/>
      <c r="F90" s="18"/>
      <c r="G90" s="18"/>
      <c r="H90" s="18"/>
      <c r="I90" s="18"/>
      <c r="J90" s="18"/>
    </row>
    <row r="91" spans="1:10">
      <c r="A91" s="18"/>
      <c r="B91" s="18"/>
      <c r="C91" s="18"/>
      <c r="D91" s="18"/>
      <c r="E91" s="18"/>
      <c r="F91" s="18"/>
      <c r="G91" s="18"/>
      <c r="H91" s="18"/>
      <c r="I91" s="18"/>
      <c r="J91" s="18"/>
    </row>
    <row r="92" spans="1:10">
      <c r="A92" s="18"/>
      <c r="B92" s="18"/>
      <c r="C92" s="18"/>
      <c r="D92" s="18"/>
      <c r="E92" s="18"/>
      <c r="F92" s="18"/>
      <c r="G92" s="18"/>
      <c r="H92" s="18"/>
      <c r="I92" s="18"/>
      <c r="J92" s="18"/>
    </row>
    <row r="93" spans="1:10">
      <c r="A93" s="18"/>
      <c r="B93" s="18"/>
      <c r="C93" s="18"/>
      <c r="D93" s="18"/>
      <c r="E93" s="18"/>
      <c r="F93" s="18"/>
      <c r="G93" s="18"/>
      <c r="H93" s="18"/>
      <c r="I93" s="18"/>
      <c r="J93" s="18"/>
    </row>
    <row r="94" spans="1:10">
      <c r="A94" s="18"/>
      <c r="B94" s="18"/>
      <c r="C94" s="18"/>
      <c r="D94" s="18"/>
      <c r="E94" s="18"/>
      <c r="F94" s="18"/>
      <c r="G94" s="18"/>
      <c r="H94" s="18"/>
      <c r="I94" s="18"/>
      <c r="J94" s="18"/>
    </row>
    <row r="95" spans="1:10">
      <c r="A95" s="18"/>
      <c r="B95" s="18"/>
      <c r="C95" s="18"/>
      <c r="D95" s="18"/>
      <c r="E95" s="18"/>
      <c r="F95" s="18"/>
      <c r="G95" s="18"/>
      <c r="H95" s="18"/>
      <c r="I95" s="18"/>
      <c r="J95" s="18"/>
    </row>
    <row r="96" spans="1:10">
      <c r="A96" s="18"/>
      <c r="B96" s="18"/>
      <c r="C96" s="18"/>
      <c r="D96" s="18"/>
      <c r="E96" s="18"/>
      <c r="F96" s="18"/>
      <c r="G96" s="18"/>
      <c r="H96" s="18"/>
      <c r="I96" s="18"/>
      <c r="J96" s="18"/>
    </row>
    <row r="97" spans="1:10">
      <c r="A97" s="18"/>
      <c r="B97" s="18"/>
      <c r="C97" s="18"/>
      <c r="D97" s="18"/>
      <c r="E97" s="18"/>
      <c r="F97" s="18"/>
      <c r="G97" s="18"/>
      <c r="H97" s="18"/>
      <c r="I97" s="18"/>
      <c r="J97" s="18"/>
    </row>
    <row r="98" spans="1:10">
      <c r="A98" s="18"/>
      <c r="B98" s="18"/>
      <c r="C98" s="18"/>
      <c r="D98" s="18"/>
      <c r="E98" s="18"/>
      <c r="F98" s="18"/>
      <c r="G98" s="18"/>
      <c r="H98" s="18"/>
      <c r="I98" s="18"/>
      <c r="J98" s="18"/>
    </row>
    <row r="99" spans="1:10">
      <c r="A99" s="18"/>
      <c r="B99" s="18"/>
      <c r="C99" s="18"/>
      <c r="D99" s="18"/>
      <c r="E99" s="18"/>
      <c r="F99" s="18"/>
      <c r="G99" s="18"/>
      <c r="H99" s="18"/>
      <c r="I99" s="18"/>
      <c r="J99" s="18"/>
    </row>
  </sheetData>
  <mergeCells count="31">
    <mergeCell ref="B6:J6"/>
    <mergeCell ref="B3:J3"/>
    <mergeCell ref="B1:J1"/>
    <mergeCell ref="B2:J2"/>
    <mergeCell ref="C7:E7"/>
    <mergeCell ref="G7:H7"/>
    <mergeCell ref="C8:E8"/>
    <mergeCell ref="G8:H8"/>
    <mergeCell ref="C9:E9"/>
    <mergeCell ref="G9:H9"/>
    <mergeCell ref="C10:E10"/>
    <mergeCell ref="I10:J10"/>
    <mergeCell ref="B11:J11"/>
    <mergeCell ref="C14:E14"/>
    <mergeCell ref="G14:H14"/>
    <mergeCell ref="B13:J13"/>
    <mergeCell ref="E15:F15"/>
    <mergeCell ref="C16:J16"/>
    <mergeCell ref="B17:J17"/>
    <mergeCell ref="E20:G20"/>
    <mergeCell ref="I20:J20"/>
    <mergeCell ref="B19:J19"/>
    <mergeCell ref="C26:E26"/>
    <mergeCell ref="G26:H26"/>
    <mergeCell ref="G27:H27"/>
    <mergeCell ref="B29:J30"/>
    <mergeCell ref="I21:J21"/>
    <mergeCell ref="B22:J22"/>
    <mergeCell ref="C23:E23"/>
    <mergeCell ref="G23:J23"/>
    <mergeCell ref="B25:J2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0084F-0BF0-4A16-8B57-9F61A82F7087}">
  <dimension ref="A1:J98"/>
  <sheetViews>
    <sheetView workbookViewId="0">
      <selection activeCell="A12" sqref="A12"/>
    </sheetView>
  </sheetViews>
  <sheetFormatPr baseColWidth="10" defaultColWidth="9" defaultRowHeight="15.75"/>
  <cols>
    <col min="1" max="1" width="4" style="11" customWidth="1"/>
    <col min="2" max="2" width="22" style="11" customWidth="1"/>
    <col min="3" max="4" width="16" style="11" customWidth="1"/>
    <col min="5" max="5" width="27" style="11" customWidth="1"/>
    <col min="6" max="6" width="23" style="11" customWidth="1"/>
    <col min="7" max="7" width="18" style="11" customWidth="1"/>
    <col min="8" max="8" width="16" style="11" customWidth="1"/>
    <col min="9" max="9" width="18" style="11" customWidth="1"/>
    <col min="10" max="10" width="24" style="11" customWidth="1"/>
    <col min="11" max="16384" width="9" style="11"/>
  </cols>
  <sheetData>
    <row r="1" spans="1:10" ht="35.1" customHeight="1">
      <c r="B1" s="1593" t="s">
        <v>4961</v>
      </c>
      <c r="C1" s="1593"/>
      <c r="D1" s="1593"/>
      <c r="E1" s="1593"/>
      <c r="F1" s="1593"/>
      <c r="G1" s="29"/>
      <c r="H1" s="29"/>
      <c r="I1" s="29"/>
      <c r="J1" s="29"/>
    </row>
    <row r="2" spans="1:10" ht="35.1" customHeight="1">
      <c r="B2" s="1609" t="s">
        <v>4962</v>
      </c>
      <c r="C2" s="1609"/>
      <c r="D2" s="1609"/>
      <c r="E2" s="1609"/>
      <c r="F2" s="1609"/>
      <c r="G2" s="29"/>
      <c r="H2" s="29"/>
      <c r="I2" s="29"/>
      <c r="J2" s="29"/>
    </row>
    <row r="3" spans="1:10" ht="35.1" customHeight="1">
      <c r="B3" s="1594" t="s">
        <v>345</v>
      </c>
      <c r="C3" s="1594"/>
      <c r="D3" s="1594"/>
      <c r="E3" s="1594"/>
      <c r="F3" s="1594"/>
      <c r="G3" s="29"/>
      <c r="H3" s="29"/>
      <c r="I3" s="29"/>
      <c r="J3" s="29"/>
    </row>
    <row r="4" spans="1:10" ht="35.1" customHeight="1">
      <c r="A4" s="18"/>
      <c r="B4" s="21" t="s">
        <v>115</v>
      </c>
      <c r="C4" s="21" t="s">
        <v>346</v>
      </c>
      <c r="D4" s="21" t="s">
        <v>4963</v>
      </c>
      <c r="E4" s="21" t="s">
        <v>4964</v>
      </c>
      <c r="F4" s="21" t="s">
        <v>4965</v>
      </c>
      <c r="G4" s="18"/>
      <c r="H4" s="18"/>
      <c r="I4" s="18"/>
      <c r="J4" s="18"/>
    </row>
    <row r="5" spans="1:10" ht="45" customHeight="1">
      <c r="A5" s="18"/>
      <c r="B5" s="38" t="s">
        <v>347</v>
      </c>
      <c r="C5" s="38" t="s">
        <v>348</v>
      </c>
      <c r="D5" s="38" t="s">
        <v>131</v>
      </c>
      <c r="E5" s="38" t="s">
        <v>4966</v>
      </c>
      <c r="F5" s="38" t="s">
        <v>4967</v>
      </c>
      <c r="G5" s="18"/>
      <c r="H5" s="18"/>
      <c r="I5" s="18"/>
      <c r="J5" s="18"/>
    </row>
    <row r="6" spans="1:10" ht="45" customHeight="1">
      <c r="A6" s="18"/>
      <c r="B6" s="38" t="s">
        <v>349</v>
      </c>
      <c r="C6" s="38" t="s">
        <v>350</v>
      </c>
      <c r="D6" s="38" t="s">
        <v>131</v>
      </c>
      <c r="E6" s="38" t="s">
        <v>4966</v>
      </c>
      <c r="F6" s="38" t="s">
        <v>4967</v>
      </c>
      <c r="G6" s="18"/>
      <c r="H6" s="18"/>
      <c r="I6" s="18"/>
      <c r="J6" s="18"/>
    </row>
    <row r="7" spans="1:10" ht="45" customHeight="1">
      <c r="A7" s="18"/>
      <c r="B7" s="38" t="s">
        <v>351</v>
      </c>
      <c r="C7" s="38" t="s">
        <v>352</v>
      </c>
      <c r="D7" s="38" t="s">
        <v>131</v>
      </c>
      <c r="E7" s="38" t="s">
        <v>4966</v>
      </c>
      <c r="F7" s="38" t="s">
        <v>4967</v>
      </c>
      <c r="G7" s="18"/>
      <c r="H7" s="18"/>
      <c r="I7" s="18"/>
      <c r="J7" s="18"/>
    </row>
    <row r="8" spans="1:10" ht="45" customHeight="1">
      <c r="A8" s="18"/>
      <c r="B8" s="38" t="s">
        <v>353</v>
      </c>
      <c r="C8" s="38" t="s">
        <v>352</v>
      </c>
      <c r="D8" s="38" t="s">
        <v>131</v>
      </c>
      <c r="E8" s="38" t="s">
        <v>4966</v>
      </c>
      <c r="F8" s="38" t="s">
        <v>4967</v>
      </c>
      <c r="G8" s="18"/>
      <c r="H8" s="18"/>
      <c r="I8" s="18"/>
      <c r="J8" s="18"/>
    </row>
    <row r="9" spans="1:10" ht="45" customHeight="1">
      <c r="A9" s="18"/>
      <c r="B9" s="38" t="s">
        <v>354</v>
      </c>
      <c r="C9" s="38" t="s">
        <v>355</v>
      </c>
      <c r="D9" s="38" t="s">
        <v>131</v>
      </c>
      <c r="E9" s="38" t="s">
        <v>4966</v>
      </c>
      <c r="F9" s="38" t="s">
        <v>4967</v>
      </c>
      <c r="G9" s="18"/>
      <c r="H9" s="18"/>
      <c r="I9" s="18"/>
      <c r="J9" s="18"/>
    </row>
    <row r="10" spans="1:10" ht="45" customHeight="1">
      <c r="A10" s="18"/>
      <c r="B10" s="38" t="s">
        <v>356</v>
      </c>
      <c r="C10" s="38" t="s">
        <v>352</v>
      </c>
      <c r="D10" s="38" t="s">
        <v>139</v>
      </c>
      <c r="E10" s="38" t="s">
        <v>4968</v>
      </c>
      <c r="F10" s="38" t="s">
        <v>4969</v>
      </c>
      <c r="G10" s="18"/>
      <c r="H10" s="18"/>
      <c r="I10" s="18"/>
      <c r="J10" s="18"/>
    </row>
    <row r="11" spans="1:10" ht="45" customHeight="1">
      <c r="A11" s="18"/>
      <c r="B11" s="38" t="s">
        <v>357</v>
      </c>
      <c r="C11" s="38" t="s">
        <v>352</v>
      </c>
      <c r="D11" s="38" t="s">
        <v>3680</v>
      </c>
      <c r="E11" s="38" t="s">
        <v>4970</v>
      </c>
      <c r="F11" s="38" t="s">
        <v>4967</v>
      </c>
      <c r="G11" s="18"/>
      <c r="H11" s="18"/>
      <c r="I11" s="18"/>
      <c r="J11" s="18"/>
    </row>
    <row r="12" spans="1:10" ht="45" customHeight="1">
      <c r="A12" s="18"/>
      <c r="B12" s="38" t="s">
        <v>4971</v>
      </c>
      <c r="C12" s="38" t="s">
        <v>352</v>
      </c>
      <c r="D12" s="38" t="s">
        <v>3680</v>
      </c>
      <c r="E12" s="38" t="s">
        <v>4970</v>
      </c>
      <c r="F12" s="38" t="s">
        <v>4967</v>
      </c>
      <c r="G12" s="18"/>
      <c r="H12" s="18"/>
      <c r="I12" s="18"/>
      <c r="J12" s="18"/>
    </row>
    <row r="13" spans="1:10" ht="35.1" customHeight="1">
      <c r="A13" s="18"/>
      <c r="B13" s="18"/>
      <c r="C13" s="18"/>
      <c r="D13" s="18"/>
      <c r="E13" s="18"/>
      <c r="F13" s="18"/>
      <c r="G13" s="18"/>
      <c r="H13" s="18"/>
      <c r="I13" s="18"/>
      <c r="J13" s="18"/>
    </row>
    <row r="14" spans="1:10" ht="35.1" customHeight="1">
      <c r="B14" s="1594" t="s">
        <v>358</v>
      </c>
      <c r="C14" s="1594"/>
      <c r="D14" s="1594"/>
      <c r="E14" s="1594"/>
      <c r="F14" s="1594"/>
      <c r="G14" s="29"/>
      <c r="H14" s="29"/>
      <c r="I14" s="29"/>
      <c r="J14" s="29"/>
    </row>
    <row r="15" spans="1:10" ht="35.1" customHeight="1">
      <c r="A15" s="18"/>
      <c r="B15" s="21" t="s">
        <v>115</v>
      </c>
      <c r="C15" s="21" t="s">
        <v>346</v>
      </c>
      <c r="D15" s="21" t="s">
        <v>4963</v>
      </c>
      <c r="E15" s="21" t="s">
        <v>4964</v>
      </c>
      <c r="F15" s="21" t="s">
        <v>117</v>
      </c>
      <c r="G15" s="18"/>
      <c r="H15" s="18"/>
      <c r="I15" s="18"/>
      <c r="J15" s="18"/>
    </row>
    <row r="16" spans="1:10" ht="45" customHeight="1">
      <c r="A16" s="18"/>
      <c r="B16" s="38" t="s">
        <v>359</v>
      </c>
      <c r="C16" s="38" t="s">
        <v>360</v>
      </c>
      <c r="D16" s="38" t="s">
        <v>131</v>
      </c>
      <c r="E16" s="38" t="s">
        <v>4966</v>
      </c>
      <c r="F16" s="38" t="s">
        <v>4967</v>
      </c>
      <c r="G16" s="18"/>
      <c r="H16" s="18"/>
      <c r="I16" s="18"/>
      <c r="J16" s="18"/>
    </row>
    <row r="17" spans="1:10" ht="45" customHeight="1">
      <c r="A17" s="18"/>
      <c r="B17" s="38" t="s">
        <v>361</v>
      </c>
      <c r="C17" s="38" t="s">
        <v>352</v>
      </c>
      <c r="D17" s="38" t="s">
        <v>131</v>
      </c>
      <c r="E17" s="38" t="s">
        <v>4966</v>
      </c>
      <c r="F17" s="38" t="s">
        <v>4967</v>
      </c>
      <c r="G17" s="18"/>
      <c r="H17" s="18"/>
      <c r="I17" s="18"/>
      <c r="J17" s="18"/>
    </row>
    <row r="18" spans="1:10" ht="45" customHeight="1">
      <c r="A18" s="18"/>
      <c r="B18" s="38" t="s">
        <v>362</v>
      </c>
      <c r="C18" s="38" t="s">
        <v>352</v>
      </c>
      <c r="D18" s="38" t="s">
        <v>131</v>
      </c>
      <c r="E18" s="38" t="s">
        <v>4966</v>
      </c>
      <c r="F18" s="38" t="s">
        <v>4967</v>
      </c>
      <c r="G18" s="18"/>
      <c r="H18" s="18"/>
      <c r="I18" s="18"/>
      <c r="J18" s="18"/>
    </row>
    <row r="19" spans="1:10" ht="45" customHeight="1">
      <c r="A19" s="18"/>
      <c r="B19" s="38" t="s">
        <v>363</v>
      </c>
      <c r="C19" s="38" t="s">
        <v>364</v>
      </c>
      <c r="D19" s="38" t="s">
        <v>131</v>
      </c>
      <c r="E19" s="38" t="s">
        <v>4966</v>
      </c>
      <c r="F19" s="38" t="s">
        <v>4967</v>
      </c>
      <c r="G19" s="18"/>
      <c r="H19" s="18"/>
      <c r="I19" s="18"/>
      <c r="J19" s="18"/>
    </row>
    <row r="20" spans="1:10" ht="45" customHeight="1">
      <c r="A20" s="18"/>
      <c r="B20" s="38" t="s">
        <v>4048</v>
      </c>
      <c r="C20" s="38" t="s">
        <v>4972</v>
      </c>
      <c r="D20" s="38" t="s">
        <v>365</v>
      </c>
      <c r="E20" s="38" t="s">
        <v>4973</v>
      </c>
      <c r="F20" s="38" t="s">
        <v>4974</v>
      </c>
      <c r="G20" s="18"/>
      <c r="H20" s="18"/>
      <c r="I20" s="18"/>
      <c r="J20" s="18"/>
    </row>
    <row r="21" spans="1:10" ht="45" customHeight="1">
      <c r="A21" s="18"/>
      <c r="B21" s="38" t="s">
        <v>366</v>
      </c>
      <c r="C21" s="38" t="s">
        <v>367</v>
      </c>
      <c r="D21" s="38" t="s">
        <v>365</v>
      </c>
      <c r="E21" s="38" t="s">
        <v>4975</v>
      </c>
      <c r="F21" s="38" t="s">
        <v>4974</v>
      </c>
      <c r="G21" s="18"/>
      <c r="H21" s="18"/>
      <c r="I21" s="18"/>
      <c r="J21" s="18"/>
    </row>
    <row r="22" spans="1:10" ht="45" customHeight="1">
      <c r="A22" s="18"/>
      <c r="B22" s="38" t="s">
        <v>369</v>
      </c>
      <c r="C22" s="38" t="s">
        <v>352</v>
      </c>
      <c r="D22" s="38" t="s">
        <v>365</v>
      </c>
      <c r="E22" s="38" t="s">
        <v>4976</v>
      </c>
      <c r="F22" s="38" t="s">
        <v>4977</v>
      </c>
      <c r="G22" s="18"/>
      <c r="H22" s="18"/>
      <c r="I22" s="18"/>
      <c r="J22" s="18"/>
    </row>
    <row r="23" spans="1:10" ht="35.1" customHeight="1">
      <c r="A23" s="18"/>
      <c r="B23" s="18"/>
      <c r="C23" s="18"/>
      <c r="D23" s="18"/>
      <c r="E23" s="18"/>
      <c r="F23" s="18"/>
      <c r="G23" s="18"/>
      <c r="H23" s="18"/>
      <c r="I23" s="18"/>
      <c r="J23" s="18"/>
    </row>
    <row r="24" spans="1:10" ht="35.1" customHeight="1">
      <c r="A24" s="18"/>
      <c r="B24" s="1610" t="s">
        <v>4978</v>
      </c>
      <c r="C24" s="1610"/>
      <c r="D24" s="1610"/>
      <c r="E24" s="1610"/>
      <c r="F24" s="1610"/>
      <c r="G24" s="18"/>
      <c r="H24" s="18"/>
      <c r="I24" s="18"/>
      <c r="J24" s="18"/>
    </row>
    <row r="25" spans="1:10" ht="35.1" customHeight="1">
      <c r="A25" s="18"/>
      <c r="B25" s="1610"/>
      <c r="C25" s="1610"/>
      <c r="D25" s="1610"/>
      <c r="E25" s="1610"/>
      <c r="F25" s="1610"/>
      <c r="G25" s="18"/>
      <c r="H25" s="18"/>
      <c r="I25" s="18"/>
      <c r="J25" s="18"/>
    </row>
    <row r="26" spans="1:10" ht="35.1" customHeight="1">
      <c r="A26" s="18"/>
      <c r="B26" s="1608" t="s">
        <v>4979</v>
      </c>
      <c r="C26" s="1608"/>
      <c r="D26" s="1608"/>
      <c r="E26" s="1608"/>
      <c r="F26" s="1608"/>
      <c r="G26" s="18"/>
      <c r="H26" s="18"/>
      <c r="I26" s="18"/>
      <c r="J26" s="18"/>
    </row>
    <row r="27" spans="1:10" ht="35.1" customHeight="1">
      <c r="A27" s="18"/>
      <c r="B27" s="1607" t="s">
        <v>4488</v>
      </c>
      <c r="C27" s="1607"/>
      <c r="D27" s="1607"/>
      <c r="E27" s="1607"/>
      <c r="F27" s="1607"/>
      <c r="G27" s="18"/>
      <c r="H27" s="18"/>
      <c r="I27" s="18"/>
      <c r="J27" s="18"/>
    </row>
    <row r="28" spans="1:10">
      <c r="A28" s="18"/>
      <c r="B28" s="18"/>
      <c r="C28" s="18"/>
      <c r="D28" s="18"/>
      <c r="E28" s="18"/>
      <c r="F28" s="18"/>
      <c r="G28" s="18"/>
      <c r="H28" s="18"/>
      <c r="I28" s="18"/>
      <c r="J28" s="18"/>
    </row>
    <row r="29" spans="1:10">
      <c r="A29" s="18"/>
      <c r="B29" s="18"/>
      <c r="C29" s="18"/>
      <c r="D29" s="18"/>
      <c r="E29" s="18"/>
      <c r="F29" s="18"/>
      <c r="G29" s="18"/>
      <c r="H29" s="18"/>
      <c r="I29" s="18"/>
      <c r="J29" s="18"/>
    </row>
    <row r="30" spans="1:10">
      <c r="A30" s="18"/>
      <c r="B30" s="18"/>
      <c r="C30" s="18"/>
      <c r="D30" s="18"/>
      <c r="E30" s="18"/>
      <c r="F30" s="18"/>
      <c r="G30" s="18"/>
      <c r="H30" s="18"/>
      <c r="I30" s="18"/>
      <c r="J30" s="18"/>
    </row>
    <row r="31" spans="1:10">
      <c r="A31" s="18"/>
      <c r="B31" s="18"/>
      <c r="C31" s="18"/>
      <c r="D31" s="18"/>
      <c r="E31" s="18"/>
      <c r="F31" s="18"/>
      <c r="G31" s="18"/>
      <c r="H31" s="18"/>
      <c r="I31" s="18"/>
      <c r="J31" s="18"/>
    </row>
    <row r="32" spans="1:10">
      <c r="A32" s="18"/>
      <c r="B32" s="18"/>
      <c r="C32" s="18"/>
      <c r="D32" s="18"/>
      <c r="E32" s="18"/>
      <c r="F32" s="18"/>
      <c r="G32" s="18"/>
      <c r="H32" s="18"/>
      <c r="I32" s="18"/>
      <c r="J32" s="18"/>
    </row>
    <row r="33" spans="1:10">
      <c r="A33" s="18"/>
      <c r="B33" s="18"/>
      <c r="C33" s="18"/>
      <c r="D33" s="18"/>
      <c r="E33" s="18"/>
      <c r="F33" s="18"/>
      <c r="G33" s="18"/>
      <c r="H33" s="18"/>
      <c r="I33" s="18"/>
      <c r="J33" s="18"/>
    </row>
    <row r="34" spans="1:10">
      <c r="A34" s="18"/>
      <c r="B34" s="18"/>
      <c r="C34" s="18"/>
      <c r="D34" s="18"/>
      <c r="E34" s="18"/>
      <c r="F34" s="18"/>
      <c r="G34" s="18"/>
      <c r="H34" s="18"/>
      <c r="I34" s="18"/>
      <c r="J34" s="18"/>
    </row>
    <row r="35" spans="1:10">
      <c r="A35" s="18"/>
      <c r="B35" s="18"/>
      <c r="C35" s="18"/>
      <c r="D35" s="18"/>
      <c r="E35" s="18"/>
      <c r="F35" s="18"/>
      <c r="G35" s="18"/>
      <c r="H35" s="18"/>
      <c r="I35" s="18"/>
      <c r="J35" s="18"/>
    </row>
    <row r="36" spans="1:10">
      <c r="A36" s="18"/>
      <c r="B36" s="18"/>
      <c r="C36" s="18"/>
      <c r="D36" s="18"/>
      <c r="E36" s="18"/>
      <c r="F36" s="18"/>
      <c r="G36" s="18"/>
      <c r="H36" s="18"/>
      <c r="I36" s="18"/>
      <c r="J36" s="18"/>
    </row>
    <row r="37" spans="1:10">
      <c r="A37" s="18"/>
      <c r="B37" s="18"/>
      <c r="C37" s="18"/>
      <c r="D37" s="18"/>
      <c r="E37" s="18"/>
      <c r="F37" s="18"/>
      <c r="G37" s="18"/>
      <c r="H37" s="18"/>
      <c r="I37" s="18"/>
      <c r="J37" s="18"/>
    </row>
    <row r="38" spans="1:10">
      <c r="A38" s="18"/>
      <c r="B38" s="18"/>
      <c r="C38" s="18"/>
      <c r="D38" s="18"/>
      <c r="E38" s="18"/>
      <c r="F38" s="18"/>
      <c r="G38" s="18"/>
      <c r="H38" s="18"/>
      <c r="I38" s="18"/>
      <c r="J38" s="18"/>
    </row>
    <row r="39" spans="1:10">
      <c r="A39" s="18"/>
      <c r="B39" s="18"/>
      <c r="C39" s="18"/>
      <c r="D39" s="18"/>
      <c r="E39" s="18"/>
      <c r="F39" s="18"/>
      <c r="G39" s="18"/>
      <c r="H39" s="18"/>
      <c r="I39" s="18"/>
      <c r="J39" s="18"/>
    </row>
    <row r="40" spans="1:10">
      <c r="A40" s="18"/>
      <c r="B40" s="18"/>
      <c r="C40" s="18"/>
      <c r="D40" s="18"/>
      <c r="E40" s="18"/>
      <c r="F40" s="18"/>
      <c r="G40" s="18"/>
      <c r="H40" s="18"/>
      <c r="I40" s="18"/>
      <c r="J40" s="18"/>
    </row>
    <row r="41" spans="1:10">
      <c r="A41" s="18"/>
      <c r="B41" s="18"/>
      <c r="C41" s="18"/>
      <c r="D41" s="18"/>
      <c r="E41" s="18"/>
      <c r="F41" s="18"/>
      <c r="G41" s="18"/>
      <c r="H41" s="18"/>
      <c r="I41" s="18"/>
      <c r="J41" s="18"/>
    </row>
    <row r="42" spans="1:10">
      <c r="A42" s="18"/>
      <c r="B42" s="18"/>
      <c r="C42" s="18"/>
      <c r="D42" s="18"/>
      <c r="E42" s="18"/>
      <c r="F42" s="18"/>
      <c r="G42" s="18"/>
      <c r="H42" s="18"/>
      <c r="I42" s="18"/>
      <c r="J42" s="18"/>
    </row>
    <row r="43" spans="1:10">
      <c r="A43" s="18"/>
      <c r="B43" s="18"/>
      <c r="C43" s="18"/>
      <c r="D43" s="18"/>
      <c r="E43" s="18"/>
      <c r="F43" s="18"/>
      <c r="G43" s="18"/>
      <c r="H43" s="18"/>
      <c r="I43" s="18"/>
      <c r="J43" s="18"/>
    </row>
    <row r="44" spans="1:10">
      <c r="A44" s="18"/>
      <c r="B44" s="18"/>
      <c r="C44" s="18"/>
      <c r="D44" s="18"/>
      <c r="E44" s="18"/>
      <c r="F44" s="18"/>
      <c r="G44" s="18"/>
      <c r="H44" s="18"/>
      <c r="I44" s="18"/>
      <c r="J44" s="18"/>
    </row>
    <row r="45" spans="1:10">
      <c r="A45" s="18"/>
      <c r="B45" s="18"/>
      <c r="C45" s="18"/>
      <c r="D45" s="18"/>
      <c r="E45" s="18"/>
      <c r="F45" s="18"/>
      <c r="G45" s="18"/>
      <c r="H45" s="18"/>
      <c r="I45" s="18"/>
      <c r="J45" s="18"/>
    </row>
    <row r="46" spans="1:10">
      <c r="A46" s="18"/>
      <c r="B46" s="18"/>
      <c r="C46" s="18"/>
      <c r="D46" s="18"/>
      <c r="E46" s="18"/>
      <c r="F46" s="18"/>
      <c r="G46" s="18"/>
      <c r="H46" s="18"/>
      <c r="I46" s="18"/>
      <c r="J46" s="18"/>
    </row>
    <row r="47" spans="1:10">
      <c r="A47" s="18"/>
      <c r="B47" s="18"/>
      <c r="C47" s="18"/>
      <c r="D47" s="18"/>
      <c r="E47" s="18"/>
      <c r="F47" s="18"/>
      <c r="G47" s="18"/>
      <c r="H47" s="18"/>
      <c r="I47" s="18"/>
      <c r="J47" s="18"/>
    </row>
    <row r="48" spans="1:10">
      <c r="A48" s="18"/>
      <c r="B48" s="18"/>
      <c r="C48" s="18"/>
      <c r="D48" s="18"/>
      <c r="E48" s="18"/>
      <c r="F48" s="18"/>
      <c r="G48" s="18"/>
      <c r="H48" s="18"/>
      <c r="I48" s="18"/>
      <c r="J48" s="18"/>
    </row>
    <row r="49" spans="1:10">
      <c r="A49" s="18"/>
      <c r="B49" s="18"/>
      <c r="C49" s="18"/>
      <c r="D49" s="18"/>
      <c r="E49" s="18"/>
      <c r="F49" s="18"/>
      <c r="G49" s="18"/>
      <c r="H49" s="18"/>
      <c r="I49" s="18"/>
      <c r="J49" s="18"/>
    </row>
    <row r="50" spans="1:10">
      <c r="A50" s="18"/>
      <c r="B50" s="18"/>
      <c r="C50" s="18"/>
      <c r="D50" s="18"/>
      <c r="E50" s="18"/>
      <c r="F50" s="18"/>
      <c r="G50" s="18"/>
      <c r="H50" s="18"/>
      <c r="I50" s="18"/>
      <c r="J50" s="18"/>
    </row>
    <row r="51" spans="1:10">
      <c r="A51" s="18"/>
      <c r="B51" s="18"/>
      <c r="C51" s="18"/>
      <c r="D51" s="18"/>
      <c r="E51" s="18"/>
      <c r="F51" s="18"/>
      <c r="G51" s="18"/>
      <c r="H51" s="18"/>
      <c r="I51" s="18"/>
      <c r="J51" s="18"/>
    </row>
    <row r="52" spans="1:10">
      <c r="A52" s="18"/>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8"/>
      <c r="B58" s="18"/>
      <c r="C58" s="18"/>
      <c r="D58" s="18"/>
      <c r="E58" s="18"/>
      <c r="F58" s="18"/>
      <c r="G58" s="18"/>
      <c r="H58" s="18"/>
      <c r="I58" s="18"/>
      <c r="J58" s="18"/>
    </row>
    <row r="59" spans="1:10">
      <c r="A59" s="18"/>
      <c r="B59" s="18"/>
      <c r="C59" s="18"/>
      <c r="D59" s="18"/>
      <c r="E59" s="18"/>
      <c r="F59" s="18"/>
      <c r="G59" s="18"/>
      <c r="H59" s="18"/>
      <c r="I59" s="18"/>
      <c r="J59" s="18"/>
    </row>
    <row r="60" spans="1:10">
      <c r="A60" s="18"/>
      <c r="B60" s="18"/>
      <c r="C60" s="18"/>
      <c r="D60" s="18"/>
      <c r="E60" s="18"/>
      <c r="F60" s="18"/>
      <c r="G60" s="18"/>
      <c r="H60" s="18"/>
      <c r="I60" s="18"/>
      <c r="J60" s="18"/>
    </row>
    <row r="61" spans="1:10">
      <c r="A61" s="18"/>
      <c r="B61" s="18"/>
      <c r="C61" s="18"/>
      <c r="D61" s="18"/>
      <c r="E61" s="18"/>
      <c r="F61" s="18"/>
      <c r="G61" s="18"/>
      <c r="H61" s="18"/>
      <c r="I61" s="18"/>
      <c r="J61" s="18"/>
    </row>
    <row r="62" spans="1:10">
      <c r="A62" s="18"/>
      <c r="B62" s="18"/>
      <c r="C62" s="18"/>
      <c r="D62" s="18"/>
      <c r="E62" s="18"/>
      <c r="F62" s="18"/>
      <c r="G62" s="18"/>
      <c r="H62" s="18"/>
      <c r="I62" s="18"/>
      <c r="J62" s="18"/>
    </row>
    <row r="63" spans="1:10">
      <c r="A63" s="18"/>
      <c r="B63" s="18"/>
      <c r="C63" s="18"/>
      <c r="D63" s="18"/>
      <c r="E63" s="18"/>
      <c r="F63" s="18"/>
      <c r="G63" s="18"/>
      <c r="H63" s="18"/>
      <c r="I63" s="18"/>
      <c r="J63" s="18"/>
    </row>
    <row r="64" spans="1:10">
      <c r="A64" s="18"/>
      <c r="B64" s="18"/>
      <c r="C64" s="18"/>
      <c r="D64" s="18"/>
      <c r="E64" s="18"/>
      <c r="F64" s="18"/>
      <c r="G64" s="18"/>
      <c r="H64" s="18"/>
      <c r="I64" s="18"/>
      <c r="J64" s="18"/>
    </row>
    <row r="65" spans="1:10">
      <c r="A65" s="18"/>
      <c r="B65" s="18"/>
      <c r="C65" s="18"/>
      <c r="D65" s="18"/>
      <c r="E65" s="18"/>
      <c r="F65" s="18"/>
      <c r="G65" s="18"/>
      <c r="H65" s="18"/>
      <c r="I65" s="18"/>
      <c r="J65" s="18"/>
    </row>
    <row r="66" spans="1:10">
      <c r="A66" s="18"/>
      <c r="B66" s="18"/>
      <c r="C66" s="18"/>
      <c r="D66" s="18"/>
      <c r="E66" s="18"/>
      <c r="F66" s="18"/>
      <c r="G66" s="18"/>
      <c r="H66" s="18"/>
      <c r="I66" s="18"/>
      <c r="J66" s="18"/>
    </row>
    <row r="67" spans="1:10">
      <c r="A67" s="18"/>
      <c r="B67" s="18"/>
      <c r="C67" s="18"/>
      <c r="D67" s="18"/>
      <c r="E67" s="18"/>
      <c r="F67" s="18"/>
      <c r="G67" s="18"/>
      <c r="H67" s="18"/>
      <c r="I67" s="18"/>
      <c r="J67" s="18"/>
    </row>
    <row r="68" spans="1:10">
      <c r="A68" s="18"/>
      <c r="B68" s="18"/>
      <c r="C68" s="18"/>
      <c r="D68" s="18"/>
      <c r="E68" s="18"/>
      <c r="F68" s="18"/>
      <c r="G68" s="18"/>
      <c r="H68" s="18"/>
      <c r="I68" s="18"/>
      <c r="J68" s="18"/>
    </row>
    <row r="69" spans="1:10">
      <c r="A69" s="18"/>
      <c r="B69" s="18"/>
      <c r="C69" s="18"/>
      <c r="D69" s="18"/>
      <c r="E69" s="18"/>
      <c r="F69" s="18"/>
      <c r="G69" s="18"/>
      <c r="H69" s="18"/>
      <c r="I69" s="18"/>
      <c r="J69" s="18"/>
    </row>
    <row r="70" spans="1:10">
      <c r="A70" s="18"/>
      <c r="B70" s="18"/>
      <c r="C70" s="18"/>
      <c r="D70" s="18"/>
      <c r="E70" s="18"/>
      <c r="F70" s="18"/>
      <c r="G70" s="18"/>
      <c r="H70" s="18"/>
      <c r="I70" s="18"/>
      <c r="J70" s="18"/>
    </row>
    <row r="71" spans="1:10">
      <c r="A71" s="18"/>
      <c r="B71" s="18"/>
      <c r="C71" s="18"/>
      <c r="D71" s="18"/>
      <c r="E71" s="18"/>
      <c r="F71" s="18"/>
      <c r="G71" s="18"/>
      <c r="H71" s="18"/>
      <c r="I71" s="18"/>
      <c r="J71" s="18"/>
    </row>
    <row r="72" spans="1:10">
      <c r="A72" s="18"/>
      <c r="B72" s="18"/>
      <c r="C72" s="18"/>
      <c r="D72" s="18"/>
      <c r="E72" s="18"/>
      <c r="F72" s="18"/>
      <c r="G72" s="18"/>
      <c r="H72" s="18"/>
      <c r="I72" s="18"/>
      <c r="J72" s="18"/>
    </row>
    <row r="73" spans="1:10">
      <c r="A73" s="18"/>
      <c r="B73" s="18"/>
      <c r="C73" s="18"/>
      <c r="D73" s="18"/>
      <c r="E73" s="18"/>
      <c r="F73" s="18"/>
      <c r="G73" s="18"/>
      <c r="H73" s="18"/>
      <c r="I73" s="18"/>
      <c r="J73" s="18"/>
    </row>
    <row r="74" spans="1:10">
      <c r="A74" s="18"/>
      <c r="B74" s="18"/>
      <c r="C74" s="18"/>
      <c r="D74" s="18"/>
      <c r="E74" s="18"/>
      <c r="F74" s="18"/>
      <c r="G74" s="18"/>
      <c r="H74" s="18"/>
      <c r="I74" s="18"/>
      <c r="J74" s="18"/>
    </row>
    <row r="75" spans="1:10">
      <c r="A75" s="18"/>
      <c r="B75" s="18"/>
      <c r="C75" s="18"/>
      <c r="D75" s="18"/>
      <c r="E75" s="18"/>
      <c r="F75" s="18"/>
      <c r="G75" s="18"/>
      <c r="H75" s="18"/>
      <c r="I75" s="18"/>
      <c r="J75" s="18"/>
    </row>
    <row r="76" spans="1:10">
      <c r="A76" s="18"/>
      <c r="B76" s="18"/>
      <c r="C76" s="18"/>
      <c r="D76" s="18"/>
      <c r="E76" s="18"/>
      <c r="F76" s="18"/>
      <c r="G76" s="18"/>
      <c r="H76" s="18"/>
      <c r="I76" s="18"/>
      <c r="J76" s="18"/>
    </row>
    <row r="77" spans="1:10">
      <c r="A77" s="18"/>
      <c r="B77" s="18"/>
      <c r="C77" s="18"/>
      <c r="D77" s="18"/>
      <c r="E77" s="18"/>
      <c r="F77" s="18"/>
      <c r="G77" s="18"/>
      <c r="H77" s="18"/>
      <c r="I77" s="18"/>
      <c r="J77" s="18"/>
    </row>
    <row r="78" spans="1:10">
      <c r="A78" s="18"/>
      <c r="B78" s="18"/>
      <c r="C78" s="18"/>
      <c r="D78" s="18"/>
      <c r="E78" s="18"/>
      <c r="F78" s="18"/>
      <c r="G78" s="18"/>
      <c r="H78" s="18"/>
      <c r="I78" s="18"/>
      <c r="J78" s="18"/>
    </row>
    <row r="79" spans="1:10">
      <c r="A79" s="18"/>
      <c r="B79" s="18"/>
      <c r="C79" s="18"/>
      <c r="D79" s="18"/>
      <c r="E79" s="18"/>
      <c r="F79" s="18"/>
      <c r="G79" s="18"/>
      <c r="H79" s="18"/>
      <c r="I79" s="18"/>
      <c r="J79" s="18"/>
    </row>
    <row r="80" spans="1:10">
      <c r="A80" s="18"/>
      <c r="B80" s="18"/>
      <c r="C80" s="18"/>
      <c r="D80" s="18"/>
      <c r="E80" s="18"/>
      <c r="F80" s="18"/>
      <c r="G80" s="18"/>
      <c r="H80" s="18"/>
      <c r="I80" s="18"/>
      <c r="J80" s="18"/>
    </row>
    <row r="81" spans="1:10">
      <c r="A81" s="18"/>
      <c r="B81" s="18"/>
      <c r="C81" s="18"/>
      <c r="D81" s="18"/>
      <c r="E81" s="18"/>
      <c r="F81" s="18"/>
      <c r="G81" s="18"/>
      <c r="H81" s="18"/>
      <c r="I81" s="18"/>
      <c r="J81" s="18"/>
    </row>
    <row r="82" spans="1:10">
      <c r="A82" s="18"/>
      <c r="B82" s="18"/>
      <c r="C82" s="18"/>
      <c r="D82" s="18"/>
      <c r="E82" s="18"/>
      <c r="F82" s="18"/>
      <c r="G82" s="18"/>
      <c r="H82" s="18"/>
      <c r="I82" s="18"/>
      <c r="J82" s="18"/>
    </row>
    <row r="83" spans="1:10">
      <c r="A83" s="18"/>
      <c r="B83" s="18"/>
      <c r="C83" s="18"/>
      <c r="D83" s="18"/>
      <c r="E83" s="18"/>
      <c r="F83" s="18"/>
      <c r="G83" s="18"/>
      <c r="H83" s="18"/>
      <c r="I83" s="18"/>
      <c r="J83" s="18"/>
    </row>
    <row r="84" spans="1:10">
      <c r="A84" s="18"/>
      <c r="B84" s="18"/>
      <c r="C84" s="18"/>
      <c r="D84" s="18"/>
      <c r="E84" s="18"/>
      <c r="F84" s="18"/>
      <c r="G84" s="18"/>
      <c r="H84" s="18"/>
      <c r="I84" s="18"/>
      <c r="J84" s="18"/>
    </row>
    <row r="85" spans="1:10">
      <c r="A85" s="18"/>
      <c r="B85" s="18"/>
      <c r="C85" s="18"/>
      <c r="D85" s="18"/>
      <c r="E85" s="18"/>
      <c r="F85" s="18"/>
      <c r="G85" s="18"/>
      <c r="H85" s="18"/>
      <c r="I85" s="18"/>
      <c r="J85" s="18"/>
    </row>
    <row r="86" spans="1:10">
      <c r="A86" s="18"/>
      <c r="B86" s="18"/>
      <c r="C86" s="18"/>
      <c r="D86" s="18"/>
      <c r="E86" s="18"/>
      <c r="F86" s="18"/>
      <c r="G86" s="18"/>
      <c r="H86" s="18"/>
      <c r="I86" s="18"/>
      <c r="J86" s="18"/>
    </row>
    <row r="87" spans="1:10">
      <c r="A87" s="18"/>
      <c r="B87" s="18"/>
      <c r="C87" s="18"/>
      <c r="D87" s="18"/>
      <c r="E87" s="18"/>
      <c r="F87" s="18"/>
      <c r="G87" s="18"/>
      <c r="H87" s="18"/>
      <c r="I87" s="18"/>
      <c r="J87" s="18"/>
    </row>
    <row r="88" spans="1:10">
      <c r="A88" s="18"/>
      <c r="B88" s="18"/>
      <c r="C88" s="18"/>
      <c r="D88" s="18"/>
      <c r="E88" s="18"/>
      <c r="F88" s="18"/>
      <c r="G88" s="18"/>
      <c r="H88" s="18"/>
      <c r="I88" s="18"/>
      <c r="J88" s="18"/>
    </row>
    <row r="89" spans="1:10">
      <c r="A89" s="18"/>
      <c r="B89" s="18"/>
      <c r="C89" s="18"/>
      <c r="D89" s="18"/>
      <c r="E89" s="18"/>
      <c r="F89" s="18"/>
      <c r="G89" s="18"/>
      <c r="H89" s="18"/>
      <c r="I89" s="18"/>
      <c r="J89" s="18"/>
    </row>
    <row r="90" spans="1:10">
      <c r="A90" s="18"/>
      <c r="B90" s="18"/>
      <c r="C90" s="18"/>
      <c r="D90" s="18"/>
      <c r="E90" s="18"/>
      <c r="F90" s="18"/>
      <c r="G90" s="18"/>
      <c r="H90" s="18"/>
      <c r="I90" s="18"/>
      <c r="J90" s="18"/>
    </row>
    <row r="91" spans="1:10">
      <c r="A91" s="18"/>
      <c r="B91" s="18"/>
      <c r="C91" s="18"/>
      <c r="D91" s="18"/>
      <c r="E91" s="18"/>
      <c r="F91" s="18"/>
      <c r="G91" s="18"/>
      <c r="H91" s="18"/>
      <c r="I91" s="18"/>
      <c r="J91" s="18"/>
    </row>
    <row r="92" spans="1:10">
      <c r="A92" s="18"/>
      <c r="B92" s="18"/>
      <c r="C92" s="18"/>
      <c r="D92" s="18"/>
      <c r="E92" s="18"/>
      <c r="F92" s="18"/>
      <c r="G92" s="18"/>
      <c r="H92" s="18"/>
      <c r="I92" s="18"/>
      <c r="J92" s="18"/>
    </row>
    <row r="93" spans="1:10">
      <c r="A93" s="18"/>
      <c r="B93" s="18"/>
      <c r="C93" s="18"/>
      <c r="D93" s="18"/>
      <c r="E93" s="18"/>
      <c r="F93" s="18"/>
      <c r="G93" s="18"/>
      <c r="H93" s="18"/>
      <c r="I93" s="18"/>
      <c r="J93" s="18"/>
    </row>
    <row r="94" spans="1:10">
      <c r="A94" s="18"/>
      <c r="B94" s="18"/>
      <c r="C94" s="18"/>
      <c r="D94" s="18"/>
      <c r="E94" s="18"/>
      <c r="F94" s="18"/>
      <c r="G94" s="18"/>
      <c r="H94" s="18"/>
      <c r="I94" s="18"/>
      <c r="J94" s="18"/>
    </row>
    <row r="95" spans="1:10">
      <c r="A95" s="18"/>
      <c r="B95" s="18"/>
      <c r="C95" s="18"/>
      <c r="D95" s="18"/>
      <c r="E95" s="18"/>
      <c r="F95" s="18"/>
      <c r="G95" s="18"/>
      <c r="H95" s="18"/>
      <c r="I95" s="18"/>
      <c r="J95" s="18"/>
    </row>
    <row r="96" spans="1:10">
      <c r="A96" s="18"/>
      <c r="B96" s="18"/>
      <c r="C96" s="18"/>
      <c r="D96" s="18"/>
      <c r="E96" s="18"/>
      <c r="F96" s="18"/>
      <c r="G96" s="18"/>
      <c r="H96" s="18"/>
      <c r="I96" s="18"/>
      <c r="J96" s="18"/>
    </row>
    <row r="97" spans="1:10">
      <c r="A97" s="18"/>
      <c r="B97" s="18"/>
      <c r="C97" s="18"/>
      <c r="D97" s="18"/>
      <c r="E97" s="18"/>
      <c r="F97" s="18"/>
      <c r="G97" s="18"/>
      <c r="H97" s="18"/>
      <c r="I97" s="18"/>
      <c r="J97" s="18"/>
    </row>
    <row r="98" spans="1:10">
      <c r="A98" s="18"/>
      <c r="B98" s="18"/>
      <c r="C98" s="18"/>
      <c r="D98" s="18"/>
      <c r="E98" s="18"/>
      <c r="F98" s="18"/>
      <c r="G98" s="18"/>
      <c r="H98" s="18"/>
      <c r="I98" s="18"/>
      <c r="J98" s="18"/>
    </row>
  </sheetData>
  <mergeCells count="7">
    <mergeCell ref="B27:F27"/>
    <mergeCell ref="B26:F26"/>
    <mergeCell ref="B1:F1"/>
    <mergeCell ref="B2:F2"/>
    <mergeCell ref="B3:F3"/>
    <mergeCell ref="B14:F14"/>
    <mergeCell ref="B24:F2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51F5F-D9A6-4F51-91B1-02D176E826BE}">
  <dimension ref="A1:J96"/>
  <sheetViews>
    <sheetView workbookViewId="0">
      <selection activeCell="A14" sqref="A14"/>
    </sheetView>
  </sheetViews>
  <sheetFormatPr baseColWidth="10" defaultColWidth="9" defaultRowHeight="15.75"/>
  <cols>
    <col min="1" max="1" width="4" style="11" customWidth="1"/>
    <col min="2" max="2" width="22" style="11" customWidth="1"/>
    <col min="3" max="4" width="16" style="11" customWidth="1"/>
    <col min="5" max="5" width="18" style="11" customWidth="1"/>
    <col min="6" max="6" width="40" style="11" customWidth="1"/>
    <col min="7" max="7" width="18" style="11" customWidth="1"/>
    <col min="8" max="8" width="16" style="11" customWidth="1"/>
    <col min="9" max="9" width="24.25" style="11" customWidth="1"/>
    <col min="10" max="10" width="40.25" style="11" customWidth="1"/>
    <col min="11" max="16384" width="9" style="11"/>
  </cols>
  <sheetData>
    <row r="1" spans="1:10" ht="35.1" customHeight="1">
      <c r="B1" s="1616" t="s">
        <v>370</v>
      </c>
      <c r="C1" s="1616"/>
      <c r="D1" s="1616"/>
      <c r="E1" s="1616"/>
      <c r="F1" s="1616"/>
      <c r="G1" s="1616"/>
      <c r="H1" s="1616"/>
      <c r="I1" s="1616"/>
      <c r="J1" s="1616"/>
    </row>
    <row r="2" spans="1:10" ht="35.1" customHeight="1">
      <c r="B2" s="1596" t="s">
        <v>371</v>
      </c>
      <c r="C2" s="1596"/>
      <c r="D2" s="1596"/>
      <c r="E2" s="1596"/>
      <c r="F2" s="1596"/>
      <c r="G2" s="1596"/>
      <c r="H2" s="1596"/>
      <c r="I2" s="1596"/>
      <c r="J2" s="1596"/>
    </row>
    <row r="3" spans="1:10" ht="35.1" customHeight="1">
      <c r="B3" s="1594" t="s">
        <v>372</v>
      </c>
      <c r="C3" s="1594"/>
      <c r="D3" s="1594"/>
      <c r="E3" s="1594"/>
      <c r="F3" s="1594"/>
      <c r="G3" s="1594"/>
      <c r="H3" s="1594"/>
      <c r="I3" s="1594"/>
      <c r="J3" s="1594"/>
    </row>
    <row r="4" spans="1:10" ht="35.1" customHeight="1">
      <c r="A4" s="18"/>
      <c r="B4" s="12" t="s">
        <v>373</v>
      </c>
      <c r="C4" s="1597"/>
      <c r="D4" s="1598"/>
      <c r="E4" s="1598"/>
      <c r="F4" s="12" t="s">
        <v>374</v>
      </c>
      <c r="G4" s="1597"/>
      <c r="H4" s="1598"/>
      <c r="I4" s="1598"/>
      <c r="J4" s="1598"/>
    </row>
    <row r="5" spans="1:10" ht="35.1" customHeight="1">
      <c r="A5" s="18"/>
      <c r="B5" s="12" t="s">
        <v>375</v>
      </c>
      <c r="C5" s="1597"/>
      <c r="D5" s="1598"/>
      <c r="E5" s="1598"/>
      <c r="F5" s="1598"/>
      <c r="G5" s="1598"/>
      <c r="H5" s="1598"/>
      <c r="I5" s="1598"/>
      <c r="J5" s="1598"/>
    </row>
    <row r="6" spans="1:10" ht="35.1" customHeight="1">
      <c r="A6" s="18"/>
      <c r="B6" s="12" t="s">
        <v>376</v>
      </c>
      <c r="C6" s="1597"/>
      <c r="D6" s="1598"/>
      <c r="E6" s="1598"/>
      <c r="F6" s="1598"/>
      <c r="G6" s="1598"/>
      <c r="H6" s="1598"/>
      <c r="I6" s="1598"/>
      <c r="J6" s="1598"/>
    </row>
    <row r="7" spans="1:10" ht="35.1" customHeight="1">
      <c r="A7" s="18"/>
      <c r="B7" s="12" t="s">
        <v>377</v>
      </c>
      <c r="C7" s="1597"/>
      <c r="D7" s="1598"/>
      <c r="E7" s="1598"/>
      <c r="F7" s="1598"/>
      <c r="G7" s="1598"/>
      <c r="H7" s="1598"/>
      <c r="I7" s="1598"/>
      <c r="J7" s="1598"/>
    </row>
    <row r="8" spans="1:10" ht="35.1" customHeight="1">
      <c r="A8" s="18"/>
      <c r="B8" s="1604" t="s">
        <v>378</v>
      </c>
      <c r="C8" s="1605"/>
      <c r="D8" s="1605"/>
      <c r="E8" s="1605"/>
      <c r="F8" s="1605"/>
      <c r="G8" s="1605"/>
      <c r="H8" s="1605"/>
      <c r="I8" s="1605"/>
      <c r="J8" s="1605"/>
    </row>
    <row r="9" spans="1:10" ht="35.1" customHeight="1">
      <c r="A9" s="18"/>
      <c r="B9" s="18"/>
      <c r="C9" s="18"/>
      <c r="D9" s="18"/>
      <c r="E9" s="18"/>
      <c r="F9" s="18"/>
      <c r="G9" s="18"/>
      <c r="H9" s="18"/>
      <c r="I9" s="18"/>
      <c r="J9" s="18"/>
    </row>
    <row r="10" spans="1:10" ht="35.1" customHeight="1">
      <c r="B10" s="1615" t="s">
        <v>379</v>
      </c>
      <c r="C10" s="1615"/>
      <c r="D10" s="1615"/>
      <c r="E10" s="1615"/>
      <c r="F10" s="1615"/>
      <c r="G10" s="1615"/>
      <c r="H10" s="1615"/>
      <c r="I10" s="1615"/>
      <c r="J10" s="1615"/>
    </row>
    <row r="11" spans="1:10" ht="35.1" customHeight="1">
      <c r="A11" s="18"/>
      <c r="B11" s="21" t="s">
        <v>34</v>
      </c>
      <c r="C11" s="21" t="s">
        <v>380</v>
      </c>
      <c r="D11" s="21" t="s">
        <v>381</v>
      </c>
      <c r="E11" s="21" t="s">
        <v>382</v>
      </c>
      <c r="F11" s="21" t="s">
        <v>383</v>
      </c>
      <c r="G11" s="21" t="s">
        <v>384</v>
      </c>
      <c r="H11" s="21" t="s">
        <v>385</v>
      </c>
      <c r="I11" s="21" t="s">
        <v>386</v>
      </c>
      <c r="J11" s="21"/>
    </row>
    <row r="12" spans="1:10" ht="35.1" customHeight="1">
      <c r="A12" s="18"/>
      <c r="B12" s="40"/>
      <c r="C12" s="42"/>
      <c r="D12" s="40"/>
      <c r="E12" s="40"/>
      <c r="F12" s="40"/>
      <c r="G12" s="40"/>
      <c r="H12" s="40"/>
      <c r="I12" s="1617"/>
      <c r="J12" s="1617"/>
    </row>
    <row r="13" spans="1:10" ht="35.1" customHeight="1">
      <c r="A13" s="18"/>
      <c r="B13" s="40"/>
      <c r="C13" s="42"/>
      <c r="D13" s="40"/>
      <c r="E13" s="40"/>
      <c r="F13" s="40"/>
      <c r="G13" s="40"/>
      <c r="H13" s="40"/>
      <c r="I13" s="1617"/>
      <c r="J13" s="1617"/>
    </row>
    <row r="14" spans="1:10" ht="35.1" customHeight="1">
      <c r="A14" s="18"/>
      <c r="B14" s="40"/>
      <c r="C14" s="42"/>
      <c r="D14" s="40"/>
      <c r="E14" s="40"/>
      <c r="F14" s="40"/>
      <c r="G14" s="40"/>
      <c r="H14" s="40"/>
      <c r="I14" s="1617"/>
      <c r="J14" s="1617"/>
    </row>
    <row r="15" spans="1:10" ht="35.1" customHeight="1">
      <c r="A15" s="18"/>
      <c r="B15" s="40"/>
      <c r="C15" s="42"/>
      <c r="D15" s="40"/>
      <c r="E15" s="40"/>
      <c r="F15" s="40"/>
      <c r="G15" s="40"/>
      <c r="H15" s="40"/>
      <c r="I15" s="1617"/>
      <c r="J15" s="1617"/>
    </row>
    <row r="16" spans="1:10" ht="35.1" customHeight="1">
      <c r="A16" s="18"/>
      <c r="B16" s="40"/>
      <c r="C16" s="42"/>
      <c r="D16" s="40"/>
      <c r="E16" s="40"/>
      <c r="F16" s="40"/>
      <c r="G16" s="40"/>
      <c r="H16" s="40"/>
      <c r="I16" s="1617"/>
      <c r="J16" s="1617"/>
    </row>
    <row r="17" spans="1:10" ht="35.1" customHeight="1">
      <c r="A17" s="18"/>
      <c r="B17" s="40"/>
      <c r="C17" s="42"/>
      <c r="D17" s="40"/>
      <c r="E17" s="40"/>
      <c r="F17" s="40"/>
      <c r="G17" s="40"/>
      <c r="H17" s="40"/>
      <c r="I17" s="1617"/>
      <c r="J17" s="1617"/>
    </row>
    <row r="18" spans="1:10" ht="35.1" customHeight="1">
      <c r="A18" s="18"/>
      <c r="B18" s="18"/>
      <c r="C18" s="18"/>
      <c r="D18" s="18"/>
      <c r="E18" s="18"/>
      <c r="F18" s="18"/>
      <c r="G18" s="18"/>
      <c r="H18" s="18"/>
      <c r="I18" s="18"/>
      <c r="J18" s="18"/>
    </row>
    <row r="19" spans="1:10" ht="35.1" customHeight="1">
      <c r="A19" s="18"/>
      <c r="B19" s="1566" t="s">
        <v>387</v>
      </c>
      <c r="C19" s="1606"/>
      <c r="D19" s="1606"/>
      <c r="E19" s="1606"/>
      <c r="F19" s="1606"/>
      <c r="G19" s="1606"/>
      <c r="H19" s="1606"/>
      <c r="I19" s="1606"/>
      <c r="J19" s="1606"/>
    </row>
    <row r="20" spans="1:10" ht="35.1" customHeight="1">
      <c r="A20" s="18"/>
      <c r="B20" s="18"/>
      <c r="C20" s="18"/>
      <c r="D20" s="18"/>
      <c r="E20" s="18"/>
      <c r="F20" s="18"/>
      <c r="G20" s="18"/>
      <c r="H20" s="18"/>
      <c r="I20" s="18"/>
      <c r="J20" s="18"/>
    </row>
    <row r="21" spans="1:10" ht="35.1" customHeight="1">
      <c r="B21" s="1594" t="s">
        <v>388</v>
      </c>
      <c r="C21" s="1594"/>
      <c r="D21" s="1594"/>
      <c r="E21" s="1594"/>
      <c r="F21" s="1594"/>
      <c r="G21" s="1594"/>
      <c r="H21" s="1594"/>
      <c r="I21" s="1594"/>
      <c r="J21" s="1594"/>
    </row>
    <row r="22" spans="1:10" ht="35.1" customHeight="1">
      <c r="A22" s="18"/>
      <c r="B22" s="12" t="s">
        <v>389</v>
      </c>
      <c r="C22" s="31"/>
      <c r="D22" s="12" t="s">
        <v>390</v>
      </c>
      <c r="E22" s="36"/>
      <c r="F22" s="12" t="s">
        <v>391</v>
      </c>
      <c r="G22" s="36"/>
      <c r="H22" s="12" t="s">
        <v>392</v>
      </c>
      <c r="I22" s="1611"/>
      <c r="J22" s="1612"/>
    </row>
    <row r="23" spans="1:10" ht="35.1" customHeight="1">
      <c r="A23" s="18"/>
      <c r="B23" s="12" t="s">
        <v>393</v>
      </c>
      <c r="C23" s="1597"/>
      <c r="D23" s="1598"/>
      <c r="E23" s="1598"/>
      <c r="F23" s="1598"/>
      <c r="G23" s="1598"/>
      <c r="H23" s="1598"/>
      <c r="I23" s="1598"/>
      <c r="J23" s="1598"/>
    </row>
    <row r="24" spans="1:10" ht="35.1" customHeight="1">
      <c r="A24" s="18"/>
      <c r="B24" s="12" t="s">
        <v>394</v>
      </c>
      <c r="C24" s="1597"/>
      <c r="D24" s="1598"/>
      <c r="E24" s="1598"/>
      <c r="F24" s="1598"/>
      <c r="G24" s="1598"/>
      <c r="H24" s="1598"/>
      <c r="I24" s="1598"/>
      <c r="J24" s="1598"/>
    </row>
    <row r="25" spans="1:10" ht="35.1" customHeight="1">
      <c r="A25" s="18"/>
      <c r="B25" s="1601" t="s">
        <v>395</v>
      </c>
      <c r="C25" s="1602"/>
      <c r="D25" s="1602"/>
      <c r="E25" s="1602"/>
      <c r="F25" s="1602"/>
      <c r="G25" s="1602"/>
      <c r="H25" s="1602"/>
      <c r="I25" s="1602"/>
      <c r="J25" s="1602"/>
    </row>
    <row r="26" spans="1:10" ht="35.1" customHeight="1">
      <c r="A26" s="18"/>
      <c r="B26" s="1602"/>
      <c r="C26" s="1602"/>
      <c r="D26" s="1602"/>
      <c r="E26" s="1602"/>
      <c r="F26" s="1602"/>
      <c r="G26" s="1602"/>
      <c r="H26" s="1602"/>
      <c r="I26" s="1602"/>
      <c r="J26" s="1602"/>
    </row>
    <row r="27" spans="1:10" ht="35.1" customHeight="1">
      <c r="A27" s="18"/>
      <c r="B27" s="18"/>
      <c r="C27" s="18"/>
      <c r="D27" s="18"/>
      <c r="E27" s="18"/>
      <c r="F27" s="18"/>
      <c r="G27" s="18"/>
      <c r="H27" s="18"/>
      <c r="I27" s="18"/>
      <c r="J27" s="18"/>
    </row>
    <row r="28" spans="1:10" ht="35.1" customHeight="1">
      <c r="B28" s="1594" t="s">
        <v>396</v>
      </c>
      <c r="C28" s="1594"/>
      <c r="D28" s="1594"/>
      <c r="E28" s="1594"/>
      <c r="F28" s="1594"/>
      <c r="G28" s="1594"/>
      <c r="H28" s="1594"/>
      <c r="I28" s="1594"/>
      <c r="J28" s="1594"/>
    </row>
    <row r="29" spans="1:10" ht="35.1" customHeight="1">
      <c r="A29" s="18"/>
      <c r="B29" s="21" t="s">
        <v>397</v>
      </c>
      <c r="C29" s="21" t="s">
        <v>189</v>
      </c>
      <c r="D29" s="21" t="s">
        <v>398</v>
      </c>
      <c r="E29" s="21" t="s">
        <v>399</v>
      </c>
      <c r="F29" s="21" t="s">
        <v>400</v>
      </c>
      <c r="G29" s="21" t="s">
        <v>207</v>
      </c>
      <c r="H29" s="21" t="s">
        <v>401</v>
      </c>
      <c r="I29" s="21" t="s">
        <v>402</v>
      </c>
      <c r="J29" s="21" t="s">
        <v>403</v>
      </c>
    </row>
    <row r="30" spans="1:10" ht="35.1" customHeight="1">
      <c r="A30" s="18"/>
      <c r="B30" s="40"/>
      <c r="C30" s="41"/>
      <c r="D30" s="40"/>
      <c r="E30" s="40"/>
      <c r="F30" s="40"/>
      <c r="G30" s="42"/>
      <c r="H30" s="42"/>
      <c r="I30" s="40"/>
      <c r="J30" s="40"/>
    </row>
    <row r="31" spans="1:10" ht="35.1" customHeight="1">
      <c r="A31" s="18"/>
      <c r="B31" s="40"/>
      <c r="C31" s="41"/>
      <c r="D31" s="40"/>
      <c r="E31" s="40"/>
      <c r="F31" s="40"/>
      <c r="G31" s="42"/>
      <c r="H31" s="42"/>
      <c r="I31" s="40"/>
      <c r="J31" s="40"/>
    </row>
    <row r="32" spans="1:10" ht="35.1" customHeight="1">
      <c r="A32" s="18"/>
      <c r="B32" s="40"/>
      <c r="C32" s="41"/>
      <c r="D32" s="40"/>
      <c r="E32" s="40"/>
      <c r="F32" s="40"/>
      <c r="G32" s="42"/>
      <c r="H32" s="42"/>
      <c r="I32" s="40"/>
      <c r="J32" s="40"/>
    </row>
    <row r="33" spans="1:10" ht="35.1" customHeight="1">
      <c r="A33" s="18"/>
      <c r="B33" s="40"/>
      <c r="C33" s="41"/>
      <c r="D33" s="40"/>
      <c r="E33" s="40"/>
      <c r="F33" s="40"/>
      <c r="G33" s="42"/>
      <c r="H33" s="42"/>
      <c r="I33" s="40"/>
      <c r="J33" s="40"/>
    </row>
    <row r="34" spans="1:10" ht="35.1" customHeight="1">
      <c r="A34" s="18"/>
      <c r="B34" s="40"/>
      <c r="C34" s="41"/>
      <c r="D34" s="40"/>
      <c r="E34" s="40"/>
      <c r="F34" s="40"/>
      <c r="G34" s="42"/>
      <c r="H34" s="42"/>
      <c r="I34" s="40"/>
      <c r="J34" s="40"/>
    </row>
    <row r="35" spans="1:10" ht="35.1" customHeight="1">
      <c r="A35" s="18"/>
      <c r="B35" s="40"/>
      <c r="C35" s="41"/>
      <c r="D35" s="40"/>
      <c r="E35" s="40"/>
      <c r="F35" s="40"/>
      <c r="G35" s="42"/>
      <c r="H35" s="42"/>
      <c r="I35" s="40"/>
      <c r="J35" s="40"/>
    </row>
    <row r="36" spans="1:10" ht="35.1" customHeight="1">
      <c r="A36" s="18"/>
      <c r="B36" s="40"/>
      <c r="C36" s="41"/>
      <c r="D36" s="40"/>
      <c r="E36" s="40"/>
      <c r="F36" s="40"/>
      <c r="G36" s="42"/>
      <c r="H36" s="42"/>
      <c r="I36" s="40"/>
      <c r="J36" s="40"/>
    </row>
    <row r="37" spans="1:10" ht="35.1" customHeight="1">
      <c r="A37" s="18"/>
      <c r="B37" s="40"/>
      <c r="C37" s="41"/>
      <c r="D37" s="40"/>
      <c r="E37" s="40"/>
      <c r="F37" s="40"/>
      <c r="G37" s="42"/>
      <c r="H37" s="42"/>
      <c r="I37" s="40"/>
      <c r="J37" s="40"/>
    </row>
    <row r="38" spans="1:10" ht="35.1" customHeight="1">
      <c r="A38" s="18"/>
      <c r="B38" s="40"/>
      <c r="C38" s="41"/>
      <c r="D38" s="40"/>
      <c r="E38" s="40"/>
      <c r="F38" s="40"/>
      <c r="G38" s="42"/>
      <c r="H38" s="42"/>
      <c r="I38" s="40"/>
      <c r="J38" s="40"/>
    </row>
    <row r="39" spans="1:10" ht="35.1" customHeight="1">
      <c r="A39" s="18"/>
      <c r="B39" s="40"/>
      <c r="C39" s="41"/>
      <c r="D39" s="40"/>
      <c r="E39" s="40"/>
      <c r="F39" s="40"/>
      <c r="G39" s="42"/>
      <c r="H39" s="42"/>
      <c r="I39" s="40"/>
      <c r="J39" s="40"/>
    </row>
    <row r="40" spans="1:10" ht="35.1" customHeight="1">
      <c r="A40" s="18"/>
      <c r="B40" s="18"/>
      <c r="C40" s="18"/>
      <c r="D40" s="18"/>
      <c r="E40" s="18"/>
      <c r="F40" s="18"/>
      <c r="G40" s="18"/>
      <c r="H40" s="18"/>
      <c r="I40" s="18"/>
      <c r="J40" s="18"/>
    </row>
    <row r="41" spans="1:10" ht="35.1" customHeight="1">
      <c r="B41" s="1594" t="s">
        <v>404</v>
      </c>
      <c r="C41" s="1594"/>
      <c r="D41" s="1594"/>
      <c r="E41" s="1594"/>
      <c r="F41" s="1594"/>
      <c r="G41" s="1594"/>
      <c r="H41" s="1594"/>
      <c r="I41" s="1594"/>
      <c r="J41" s="1594"/>
    </row>
    <row r="42" spans="1:10" ht="35.1" customHeight="1">
      <c r="A42" s="18"/>
      <c r="B42" s="12" t="s">
        <v>405</v>
      </c>
      <c r="C42" s="1597"/>
      <c r="D42" s="1598"/>
      <c r="E42" s="1598"/>
      <c r="F42" s="1598"/>
      <c r="G42" s="1598"/>
      <c r="H42" s="1598"/>
      <c r="I42" s="1598"/>
      <c r="J42" s="1598"/>
    </row>
    <row r="43" spans="1:10" ht="35.1" customHeight="1">
      <c r="A43" s="18"/>
      <c r="B43" s="12" t="s">
        <v>406</v>
      </c>
      <c r="C43" s="1597"/>
      <c r="D43" s="1598"/>
      <c r="E43" s="1598"/>
      <c r="F43" s="1598"/>
      <c r="G43" s="1598"/>
      <c r="H43" s="1598"/>
      <c r="I43" s="1598"/>
      <c r="J43" s="1598"/>
    </row>
    <row r="44" spans="1:10" ht="35.1" customHeight="1">
      <c r="A44" s="18"/>
      <c r="B44" s="12" t="s">
        <v>407</v>
      </c>
      <c r="C44" s="1611"/>
      <c r="D44" s="1612"/>
      <c r="E44" s="1612"/>
      <c r="F44" s="1612"/>
      <c r="G44" s="1612"/>
      <c r="H44" s="1612"/>
      <c r="I44" s="1612"/>
      <c r="J44" s="1612"/>
    </row>
    <row r="45" spans="1:10" ht="35.1" customHeight="1">
      <c r="A45" s="18"/>
      <c r="B45" s="12" t="s">
        <v>408</v>
      </c>
      <c r="C45" s="1613"/>
      <c r="D45" s="1614"/>
      <c r="E45" s="1614"/>
      <c r="F45" s="1614"/>
      <c r="G45" s="1614"/>
      <c r="H45" s="1614"/>
      <c r="I45" s="1614"/>
      <c r="J45" s="1614"/>
    </row>
    <row r="46" spans="1:10" ht="35.1" customHeight="1">
      <c r="A46" s="18"/>
      <c r="B46" s="12" t="s">
        <v>327</v>
      </c>
      <c r="C46" s="36"/>
      <c r="D46" s="12" t="s">
        <v>409</v>
      </c>
      <c r="E46" s="31"/>
      <c r="F46" s="12" t="s">
        <v>189</v>
      </c>
      <c r="G46" s="36"/>
      <c r="H46" s="12" t="s">
        <v>410</v>
      </c>
      <c r="I46" s="1599"/>
      <c r="J46" s="1600"/>
    </row>
    <row r="47" spans="1:10" ht="35.1" customHeight="1">
      <c r="A47" s="18"/>
      <c r="B47" s="1618" t="s">
        <v>411</v>
      </c>
      <c r="C47" s="1618"/>
      <c r="D47" s="1618"/>
      <c r="E47" s="1618"/>
      <c r="F47" s="1618"/>
      <c r="G47" s="1618"/>
      <c r="H47" s="1618"/>
      <c r="I47" s="1618"/>
      <c r="J47" s="1618"/>
    </row>
    <row r="48" spans="1:10" ht="35.1" customHeight="1">
      <c r="A48" s="18"/>
      <c r="B48" s="1618"/>
      <c r="C48" s="1618"/>
      <c r="D48" s="1618"/>
      <c r="E48" s="1618"/>
      <c r="F48" s="1618"/>
      <c r="G48" s="1618"/>
      <c r="H48" s="1618"/>
      <c r="I48" s="1618"/>
      <c r="J48" s="1618"/>
    </row>
    <row r="49" spans="1:10" ht="35.1" customHeight="1">
      <c r="A49" s="18"/>
      <c r="B49" s="30" t="s">
        <v>412</v>
      </c>
      <c r="C49" s="30"/>
      <c r="D49" s="30"/>
      <c r="E49" s="30"/>
      <c r="F49" s="30"/>
      <c r="G49" s="30"/>
      <c r="H49" s="30"/>
      <c r="I49" s="30"/>
      <c r="J49" s="30"/>
    </row>
    <row r="50" spans="1:10" ht="35.1" customHeight="1">
      <c r="A50" s="18"/>
      <c r="B50" s="1288" t="s">
        <v>4488</v>
      </c>
      <c r="C50" s="18"/>
      <c r="D50" s="18"/>
      <c r="E50" s="18"/>
      <c r="F50" s="18"/>
      <c r="G50" s="18"/>
      <c r="H50" s="18"/>
      <c r="I50" s="18"/>
      <c r="J50" s="18"/>
    </row>
    <row r="51" spans="1:10">
      <c r="A51" s="18"/>
      <c r="B51" s="18"/>
      <c r="C51" s="18"/>
      <c r="D51" s="18"/>
      <c r="E51" s="18"/>
      <c r="F51" s="18"/>
      <c r="G51" s="18"/>
      <c r="H51" s="18"/>
      <c r="I51" s="18"/>
      <c r="J51" s="18"/>
    </row>
    <row r="52" spans="1:10">
      <c r="A52" s="18"/>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8"/>
      <c r="B58" s="18"/>
      <c r="C58" s="18"/>
      <c r="D58" s="18"/>
      <c r="E58" s="18"/>
      <c r="F58" s="18"/>
      <c r="G58" s="18"/>
      <c r="H58" s="18"/>
      <c r="I58" s="18"/>
      <c r="J58" s="18"/>
    </row>
    <row r="59" spans="1:10">
      <c r="A59" s="18"/>
      <c r="B59" s="18"/>
      <c r="C59" s="18"/>
      <c r="D59" s="18"/>
      <c r="E59" s="18"/>
      <c r="F59" s="18"/>
      <c r="G59" s="18"/>
      <c r="H59" s="18"/>
      <c r="I59" s="18"/>
      <c r="J59" s="18"/>
    </row>
    <row r="60" spans="1:10">
      <c r="A60" s="18"/>
      <c r="B60" s="18"/>
      <c r="C60" s="18"/>
      <c r="D60" s="18"/>
      <c r="E60" s="18"/>
      <c r="F60" s="18"/>
      <c r="G60" s="18"/>
      <c r="H60" s="18"/>
      <c r="I60" s="18"/>
      <c r="J60" s="18"/>
    </row>
    <row r="61" spans="1:10">
      <c r="A61" s="18"/>
      <c r="B61" s="18"/>
      <c r="C61" s="18"/>
      <c r="D61" s="18"/>
      <c r="E61" s="18"/>
      <c r="F61" s="18"/>
      <c r="G61" s="18"/>
      <c r="H61" s="18"/>
      <c r="I61" s="18"/>
      <c r="J61" s="18"/>
    </row>
    <row r="62" spans="1:10">
      <c r="A62" s="18"/>
      <c r="B62" s="18"/>
      <c r="C62" s="18"/>
      <c r="D62" s="18"/>
      <c r="E62" s="18"/>
      <c r="F62" s="18"/>
      <c r="G62" s="18"/>
      <c r="H62" s="18"/>
      <c r="I62" s="18"/>
      <c r="J62" s="18"/>
    </row>
    <row r="63" spans="1:10">
      <c r="A63" s="18"/>
      <c r="B63" s="18"/>
      <c r="C63" s="18"/>
      <c r="D63" s="18"/>
      <c r="E63" s="18"/>
      <c r="F63" s="18"/>
      <c r="G63" s="18"/>
      <c r="H63" s="18"/>
      <c r="I63" s="18"/>
      <c r="J63" s="18"/>
    </row>
    <row r="64" spans="1:10">
      <c r="A64" s="18"/>
      <c r="B64" s="18"/>
      <c r="C64" s="18"/>
      <c r="D64" s="18"/>
      <c r="E64" s="18"/>
      <c r="F64" s="18"/>
      <c r="G64" s="18"/>
      <c r="H64" s="18"/>
      <c r="I64" s="18"/>
      <c r="J64" s="18"/>
    </row>
    <row r="65" spans="1:10">
      <c r="A65" s="18"/>
      <c r="B65" s="18"/>
      <c r="C65" s="18"/>
      <c r="D65" s="18"/>
      <c r="E65" s="18"/>
      <c r="F65" s="18"/>
      <c r="G65" s="18"/>
      <c r="H65" s="18"/>
      <c r="I65" s="18"/>
      <c r="J65" s="18"/>
    </row>
    <row r="66" spans="1:10">
      <c r="A66" s="18"/>
      <c r="B66" s="18"/>
      <c r="C66" s="18"/>
      <c r="D66" s="18"/>
      <c r="E66" s="18"/>
      <c r="F66" s="18"/>
      <c r="G66" s="18"/>
      <c r="H66" s="18"/>
      <c r="I66" s="18"/>
      <c r="J66" s="18"/>
    </row>
    <row r="67" spans="1:10">
      <c r="A67" s="18"/>
      <c r="B67" s="18"/>
      <c r="C67" s="18"/>
      <c r="D67" s="18"/>
      <c r="E67" s="18"/>
      <c r="F67" s="18"/>
      <c r="G67" s="18"/>
      <c r="H67" s="18"/>
      <c r="I67" s="18"/>
      <c r="J67" s="18"/>
    </row>
    <row r="68" spans="1:10">
      <c r="A68" s="18"/>
      <c r="B68" s="18"/>
      <c r="C68" s="18"/>
      <c r="D68" s="18"/>
      <c r="E68" s="18"/>
      <c r="F68" s="18"/>
      <c r="G68" s="18"/>
      <c r="H68" s="18"/>
      <c r="I68" s="18"/>
      <c r="J68" s="18"/>
    </row>
    <row r="69" spans="1:10">
      <c r="A69" s="18"/>
      <c r="B69" s="18"/>
      <c r="C69" s="18"/>
      <c r="D69" s="18"/>
      <c r="E69" s="18"/>
      <c r="F69" s="18"/>
      <c r="G69" s="18"/>
      <c r="H69" s="18"/>
      <c r="I69" s="18"/>
      <c r="J69" s="18"/>
    </row>
    <row r="70" spans="1:10">
      <c r="A70" s="18"/>
      <c r="B70" s="18"/>
      <c r="C70" s="18"/>
      <c r="D70" s="18"/>
      <c r="E70" s="18"/>
      <c r="F70" s="18"/>
      <c r="G70" s="18"/>
      <c r="H70" s="18"/>
      <c r="I70" s="18"/>
      <c r="J70" s="18"/>
    </row>
    <row r="71" spans="1:10">
      <c r="A71" s="18"/>
      <c r="B71" s="18"/>
      <c r="C71" s="18"/>
      <c r="D71" s="18"/>
      <c r="E71" s="18"/>
      <c r="F71" s="18"/>
      <c r="G71" s="18"/>
      <c r="H71" s="18"/>
      <c r="I71" s="18"/>
      <c r="J71" s="18"/>
    </row>
    <row r="72" spans="1:10">
      <c r="A72" s="18"/>
      <c r="B72" s="18"/>
      <c r="C72" s="18"/>
      <c r="D72" s="18"/>
      <c r="E72" s="18"/>
      <c r="F72" s="18"/>
      <c r="G72" s="18"/>
      <c r="H72" s="18"/>
      <c r="I72" s="18"/>
      <c r="J72" s="18"/>
    </row>
    <row r="73" spans="1:10">
      <c r="A73" s="18"/>
      <c r="B73" s="18"/>
      <c r="C73" s="18"/>
      <c r="D73" s="18"/>
      <c r="E73" s="18"/>
      <c r="F73" s="18"/>
      <c r="G73" s="18"/>
      <c r="H73" s="18"/>
      <c r="I73" s="18"/>
      <c r="J73" s="18"/>
    </row>
    <row r="74" spans="1:10">
      <c r="A74" s="18"/>
      <c r="B74" s="18"/>
      <c r="C74" s="18"/>
      <c r="D74" s="18"/>
      <c r="E74" s="18"/>
      <c r="F74" s="18"/>
      <c r="G74" s="18"/>
      <c r="H74" s="18"/>
      <c r="I74" s="18"/>
      <c r="J74" s="18"/>
    </row>
    <row r="75" spans="1:10">
      <c r="A75" s="18"/>
      <c r="B75" s="18"/>
      <c r="C75" s="18"/>
      <c r="D75" s="18"/>
      <c r="E75" s="18"/>
      <c r="F75" s="18"/>
      <c r="G75" s="18"/>
      <c r="H75" s="18"/>
      <c r="I75" s="18"/>
      <c r="J75" s="18"/>
    </row>
    <row r="76" spans="1:10">
      <c r="A76" s="18"/>
      <c r="B76" s="18"/>
      <c r="C76" s="18"/>
      <c r="D76" s="18"/>
      <c r="E76" s="18"/>
      <c r="F76" s="18"/>
      <c r="G76" s="18"/>
      <c r="H76" s="18"/>
      <c r="I76" s="18"/>
      <c r="J76" s="18"/>
    </row>
    <row r="77" spans="1:10">
      <c r="A77" s="18"/>
      <c r="B77" s="18"/>
      <c r="C77" s="18"/>
      <c r="D77" s="18"/>
      <c r="E77" s="18"/>
      <c r="F77" s="18"/>
      <c r="G77" s="18"/>
      <c r="H77" s="18"/>
      <c r="I77" s="18"/>
      <c r="J77" s="18"/>
    </row>
    <row r="78" spans="1:10">
      <c r="A78" s="18"/>
      <c r="B78" s="18"/>
      <c r="C78" s="18"/>
      <c r="D78" s="18"/>
      <c r="E78" s="18"/>
      <c r="F78" s="18"/>
      <c r="G78" s="18"/>
      <c r="H78" s="18"/>
      <c r="I78" s="18"/>
      <c r="J78" s="18"/>
    </row>
    <row r="79" spans="1:10">
      <c r="A79" s="18"/>
      <c r="B79" s="18"/>
      <c r="C79" s="18"/>
      <c r="D79" s="18"/>
      <c r="E79" s="18"/>
      <c r="F79" s="18"/>
      <c r="G79" s="18"/>
      <c r="H79" s="18"/>
      <c r="I79" s="18"/>
      <c r="J79" s="18"/>
    </row>
    <row r="80" spans="1:10">
      <c r="A80" s="18"/>
      <c r="B80" s="18"/>
      <c r="C80" s="18"/>
      <c r="D80" s="18"/>
      <c r="E80" s="18"/>
      <c r="F80" s="18"/>
      <c r="G80" s="18"/>
      <c r="H80" s="18"/>
      <c r="I80" s="18"/>
      <c r="J80" s="18"/>
    </row>
    <row r="81" spans="1:10">
      <c r="A81" s="18"/>
      <c r="B81" s="18"/>
      <c r="C81" s="18"/>
      <c r="D81" s="18"/>
      <c r="E81" s="18"/>
      <c r="F81" s="18"/>
      <c r="G81" s="18"/>
      <c r="H81" s="18"/>
      <c r="I81" s="18"/>
      <c r="J81" s="18"/>
    </row>
    <row r="82" spans="1:10">
      <c r="A82" s="18"/>
      <c r="B82" s="18"/>
      <c r="C82" s="18"/>
      <c r="D82" s="18"/>
      <c r="E82" s="18"/>
      <c r="F82" s="18"/>
      <c r="G82" s="18"/>
      <c r="H82" s="18"/>
      <c r="I82" s="18"/>
      <c r="J82" s="18"/>
    </row>
    <row r="83" spans="1:10">
      <c r="A83" s="18"/>
      <c r="B83" s="18"/>
      <c r="C83" s="18"/>
      <c r="D83" s="18"/>
      <c r="E83" s="18"/>
      <c r="F83" s="18"/>
      <c r="G83" s="18"/>
      <c r="H83" s="18"/>
      <c r="I83" s="18"/>
      <c r="J83" s="18"/>
    </row>
    <row r="84" spans="1:10">
      <c r="A84" s="18"/>
      <c r="B84" s="18"/>
      <c r="C84" s="18"/>
      <c r="D84" s="18"/>
      <c r="E84" s="18"/>
      <c r="F84" s="18"/>
      <c r="G84" s="18"/>
      <c r="H84" s="18"/>
      <c r="I84" s="18"/>
      <c r="J84" s="18"/>
    </row>
    <row r="85" spans="1:10">
      <c r="A85" s="18"/>
      <c r="B85" s="18"/>
      <c r="C85" s="18"/>
      <c r="D85" s="18"/>
      <c r="E85" s="18"/>
      <c r="F85" s="18"/>
      <c r="G85" s="18"/>
      <c r="H85" s="18"/>
      <c r="I85" s="18"/>
      <c r="J85" s="18"/>
    </row>
    <row r="86" spans="1:10">
      <c r="A86" s="18"/>
      <c r="B86" s="18"/>
      <c r="C86" s="18"/>
      <c r="D86" s="18"/>
      <c r="E86" s="18"/>
      <c r="F86" s="18"/>
      <c r="G86" s="18"/>
      <c r="H86" s="18"/>
      <c r="I86" s="18"/>
      <c r="J86" s="18"/>
    </row>
    <row r="87" spans="1:10">
      <c r="A87" s="18"/>
      <c r="B87" s="18"/>
      <c r="C87" s="18"/>
      <c r="D87" s="18"/>
      <c r="E87" s="18"/>
      <c r="F87" s="18"/>
      <c r="G87" s="18"/>
      <c r="H87" s="18"/>
      <c r="I87" s="18"/>
      <c r="J87" s="18"/>
    </row>
    <row r="88" spans="1:10">
      <c r="A88" s="18"/>
      <c r="B88" s="18"/>
      <c r="C88" s="18"/>
      <c r="D88" s="18"/>
      <c r="E88" s="18"/>
      <c r="F88" s="18"/>
      <c r="G88" s="18"/>
      <c r="H88" s="18"/>
      <c r="I88" s="18"/>
      <c r="J88" s="18"/>
    </row>
    <row r="89" spans="1:10">
      <c r="A89" s="18"/>
      <c r="B89" s="18"/>
      <c r="C89" s="18"/>
      <c r="D89" s="18"/>
      <c r="E89" s="18"/>
      <c r="F89" s="18"/>
      <c r="G89" s="18"/>
      <c r="H89" s="18"/>
      <c r="I89" s="18"/>
      <c r="J89" s="18"/>
    </row>
    <row r="90" spans="1:10">
      <c r="A90" s="18"/>
      <c r="B90" s="18"/>
      <c r="C90" s="18"/>
      <c r="D90" s="18"/>
      <c r="E90" s="18"/>
      <c r="F90" s="18"/>
      <c r="G90" s="18"/>
      <c r="H90" s="18"/>
      <c r="I90" s="18"/>
      <c r="J90" s="18"/>
    </row>
    <row r="91" spans="1:10">
      <c r="A91" s="18"/>
      <c r="B91" s="18"/>
      <c r="C91" s="18"/>
      <c r="D91" s="18"/>
      <c r="E91" s="18"/>
      <c r="F91" s="18"/>
      <c r="G91" s="18"/>
      <c r="H91" s="18"/>
      <c r="I91" s="18"/>
      <c r="J91" s="18"/>
    </row>
    <row r="92" spans="1:10">
      <c r="A92" s="18"/>
      <c r="B92" s="18"/>
      <c r="C92" s="18"/>
      <c r="D92" s="18"/>
      <c r="E92" s="18"/>
      <c r="F92" s="18"/>
      <c r="G92" s="18"/>
      <c r="H92" s="18"/>
      <c r="I92" s="18"/>
      <c r="J92" s="18"/>
    </row>
    <row r="93" spans="1:10">
      <c r="A93" s="18"/>
      <c r="B93" s="18"/>
      <c r="C93" s="18"/>
      <c r="D93" s="18"/>
      <c r="E93" s="18"/>
      <c r="F93" s="18"/>
      <c r="G93" s="18"/>
      <c r="H93" s="18"/>
      <c r="I93" s="18"/>
      <c r="J93" s="18"/>
    </row>
    <row r="94" spans="1:10">
      <c r="A94" s="18"/>
      <c r="B94" s="18"/>
      <c r="C94" s="18"/>
      <c r="D94" s="18"/>
      <c r="E94" s="18"/>
      <c r="F94" s="18"/>
      <c r="G94" s="18"/>
      <c r="H94" s="18"/>
      <c r="I94" s="18"/>
      <c r="J94" s="18"/>
    </row>
    <row r="95" spans="1:10">
      <c r="A95" s="18"/>
      <c r="B95" s="18"/>
      <c r="C95" s="18"/>
      <c r="D95" s="18"/>
      <c r="E95" s="18"/>
      <c r="F95" s="18"/>
      <c r="G95" s="18"/>
      <c r="H95" s="18"/>
      <c r="I95" s="18"/>
      <c r="J95" s="18"/>
    </row>
    <row r="96" spans="1:10">
      <c r="A96" s="18"/>
      <c r="B96" s="18"/>
      <c r="C96" s="18"/>
      <c r="D96" s="18"/>
      <c r="E96" s="18"/>
      <c r="F96" s="18"/>
      <c r="G96" s="18"/>
      <c r="H96" s="18"/>
      <c r="I96" s="18"/>
      <c r="J96" s="18"/>
    </row>
  </sheetData>
  <mergeCells count="30">
    <mergeCell ref="B47:J48"/>
    <mergeCell ref="I13:J13"/>
    <mergeCell ref="I14:J14"/>
    <mergeCell ref="I15:J15"/>
    <mergeCell ref="I16:J16"/>
    <mergeCell ref="I17:J17"/>
    <mergeCell ref="B19:J19"/>
    <mergeCell ref="I22:J22"/>
    <mergeCell ref="C23:J23"/>
    <mergeCell ref="C24:J24"/>
    <mergeCell ref="B21:J21"/>
    <mergeCell ref="B25:J26"/>
    <mergeCell ref="C42:J42"/>
    <mergeCell ref="C43:J43"/>
    <mergeCell ref="B28:J28"/>
    <mergeCell ref="B41:J41"/>
    <mergeCell ref="B1:J1"/>
    <mergeCell ref="B2:J2"/>
    <mergeCell ref="I12:J12"/>
    <mergeCell ref="C4:E4"/>
    <mergeCell ref="G4:J4"/>
    <mergeCell ref="C5:J5"/>
    <mergeCell ref="C6:J6"/>
    <mergeCell ref="C7:J7"/>
    <mergeCell ref="B8:J8"/>
    <mergeCell ref="C44:J44"/>
    <mergeCell ref="C45:J45"/>
    <mergeCell ref="I46:J46"/>
    <mergeCell ref="B10:J10"/>
    <mergeCell ref="B3:J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B5BE1-7EFB-414A-A85B-7FEF3753A21A}">
  <dimension ref="A1:J98"/>
  <sheetViews>
    <sheetView workbookViewId="0">
      <selection activeCell="A14" sqref="A14"/>
    </sheetView>
  </sheetViews>
  <sheetFormatPr baseColWidth="10" defaultColWidth="9" defaultRowHeight="15.75"/>
  <cols>
    <col min="1" max="1" width="4" style="11" customWidth="1"/>
    <col min="2" max="2" width="23.5" style="11" customWidth="1"/>
    <col min="3" max="3" width="41.5" style="11" customWidth="1"/>
    <col min="4" max="4" width="36" style="11" customWidth="1"/>
    <col min="5" max="5" width="36.25" style="11" customWidth="1"/>
    <col min="6" max="6" width="16" style="11" customWidth="1"/>
    <col min="7" max="7" width="23.75" style="11" customWidth="1"/>
    <col min="8" max="8" width="16" style="11" customWidth="1"/>
    <col min="9" max="9" width="18" style="11" customWidth="1"/>
    <col min="10" max="10" width="24" style="11" customWidth="1"/>
    <col min="11" max="16384" width="9" style="11"/>
  </cols>
  <sheetData>
    <row r="1" spans="1:10" ht="35.1" customHeight="1">
      <c r="B1" s="1593" t="s">
        <v>413</v>
      </c>
      <c r="C1" s="1593"/>
      <c r="D1" s="1593"/>
      <c r="E1" s="1593"/>
      <c r="F1" s="1593"/>
      <c r="G1" s="1593"/>
      <c r="H1" s="1593"/>
      <c r="I1" s="1593"/>
      <c r="J1" s="1593"/>
    </row>
    <row r="2" spans="1:10" ht="35.1" customHeight="1">
      <c r="B2" s="1596" t="s">
        <v>414</v>
      </c>
      <c r="C2" s="1596"/>
      <c r="D2" s="1596"/>
      <c r="E2" s="1596"/>
      <c r="F2" s="1596"/>
      <c r="G2" s="1596"/>
      <c r="H2" s="1596"/>
      <c r="I2" s="1596"/>
      <c r="J2" s="1596"/>
    </row>
    <row r="3" spans="1:10" ht="35.1" customHeight="1">
      <c r="A3" s="39"/>
      <c r="B3" s="1288" t="s">
        <v>4488</v>
      </c>
      <c r="C3" s="39"/>
      <c r="D3" s="39"/>
      <c r="E3" s="39"/>
      <c r="F3" s="39"/>
      <c r="G3" s="39"/>
      <c r="H3" s="39"/>
      <c r="I3" s="39"/>
      <c r="J3" s="39"/>
    </row>
    <row r="4" spans="1:10" ht="35.1" customHeight="1">
      <c r="B4" s="1615" t="s">
        <v>415</v>
      </c>
      <c r="C4" s="1615"/>
      <c r="D4" s="1615"/>
      <c r="E4" s="1615"/>
      <c r="F4" s="1292"/>
      <c r="G4" s="1292"/>
      <c r="H4" s="1292"/>
      <c r="I4" s="1292"/>
      <c r="J4" s="1292"/>
    </row>
    <row r="5" spans="1:10" ht="35.1" customHeight="1">
      <c r="A5" s="18"/>
      <c r="B5" s="21" t="s">
        <v>416</v>
      </c>
      <c r="C5" s="21" t="s">
        <v>417</v>
      </c>
      <c r="D5" s="21" t="s">
        <v>418</v>
      </c>
      <c r="E5" s="21" t="s">
        <v>117</v>
      </c>
      <c r="F5" s="1293"/>
      <c r="G5" s="1293"/>
      <c r="H5" s="1293"/>
      <c r="I5" s="1293"/>
      <c r="J5" s="1293"/>
    </row>
    <row r="6" spans="1:10" ht="45" customHeight="1">
      <c r="A6" s="18"/>
      <c r="B6" s="28" t="s">
        <v>419</v>
      </c>
      <c r="C6" s="37" t="s">
        <v>420</v>
      </c>
      <c r="D6" s="38" t="s">
        <v>421</v>
      </c>
      <c r="E6" s="37" t="s">
        <v>422</v>
      </c>
      <c r="F6" s="37"/>
      <c r="G6" s="37"/>
      <c r="H6" s="37"/>
      <c r="I6" s="37"/>
      <c r="J6" s="37"/>
    </row>
    <row r="7" spans="1:10" ht="45" customHeight="1">
      <c r="A7" s="18"/>
      <c r="B7" s="28" t="s">
        <v>423</v>
      </c>
      <c r="C7" s="37" t="s">
        <v>424</v>
      </c>
      <c r="D7" s="38" t="s">
        <v>425</v>
      </c>
      <c r="E7" s="37" t="s">
        <v>422</v>
      </c>
      <c r="F7" s="37"/>
      <c r="G7" s="37"/>
      <c r="H7" s="37"/>
      <c r="I7" s="37"/>
      <c r="J7" s="37"/>
    </row>
    <row r="8" spans="1:10" ht="45" customHeight="1">
      <c r="A8" s="18"/>
      <c r="B8" s="28" t="s">
        <v>426</v>
      </c>
      <c r="C8" s="37" t="s">
        <v>427</v>
      </c>
      <c r="D8" s="38" t="s">
        <v>421</v>
      </c>
      <c r="E8" s="37" t="s">
        <v>422</v>
      </c>
      <c r="F8" s="37"/>
      <c r="G8" s="37"/>
      <c r="H8" s="37"/>
      <c r="I8" s="37"/>
      <c r="J8" s="37"/>
    </row>
    <row r="9" spans="1:10" ht="45" customHeight="1">
      <c r="A9" s="18"/>
      <c r="B9" s="28" t="s">
        <v>428</v>
      </c>
      <c r="C9" s="37" t="s">
        <v>4980</v>
      </c>
      <c r="D9" s="38" t="s">
        <v>4981</v>
      </c>
      <c r="E9" s="37" t="s">
        <v>422</v>
      </c>
      <c r="F9" s="37"/>
      <c r="G9" s="37"/>
      <c r="H9" s="37"/>
      <c r="I9" s="37"/>
      <c r="J9" s="37"/>
    </row>
    <row r="10" spans="1:10" ht="35.1" customHeight="1">
      <c r="A10" s="18"/>
      <c r="B10" s="18"/>
      <c r="C10" s="18"/>
      <c r="D10" s="18"/>
      <c r="E10" s="18"/>
      <c r="F10" s="18"/>
      <c r="G10" s="18"/>
      <c r="H10" s="18"/>
      <c r="I10" s="18"/>
      <c r="J10" s="18"/>
    </row>
    <row r="11" spans="1:10" ht="35.1" customHeight="1">
      <c r="B11" s="1594" t="s">
        <v>429</v>
      </c>
      <c r="C11" s="1594"/>
      <c r="D11" s="1594"/>
      <c r="E11" s="1594"/>
      <c r="F11" s="1594"/>
      <c r="G11" s="1594"/>
      <c r="H11" s="1594"/>
      <c r="I11" s="1594"/>
      <c r="J11" s="1594"/>
    </row>
    <row r="12" spans="1:10" ht="35.1" customHeight="1">
      <c r="A12" s="18"/>
      <c r="B12" s="12" t="s">
        <v>430</v>
      </c>
      <c r="C12" s="1597"/>
      <c r="D12" s="1598"/>
      <c r="E12" s="1598"/>
      <c r="F12" s="12" t="s">
        <v>189</v>
      </c>
      <c r="G12" s="35"/>
      <c r="H12" s="12" t="s">
        <v>28</v>
      </c>
      <c r="I12" s="1597"/>
      <c r="J12" s="1598"/>
    </row>
    <row r="13" spans="1:10" ht="35.1" customHeight="1">
      <c r="A13" s="18"/>
      <c r="B13" s="12" t="s">
        <v>431</v>
      </c>
      <c r="C13" s="36"/>
      <c r="D13" s="12" t="s">
        <v>76</v>
      </c>
      <c r="E13" s="36"/>
      <c r="F13" s="12" t="s">
        <v>432</v>
      </c>
      <c r="G13" s="36"/>
      <c r="H13" s="12" t="s">
        <v>433</v>
      </c>
      <c r="I13" s="1597"/>
      <c r="J13" s="1598"/>
    </row>
    <row r="14" spans="1:10" ht="35.1" customHeight="1">
      <c r="A14" s="18"/>
      <c r="B14" s="12" t="s">
        <v>434</v>
      </c>
      <c r="C14" s="36"/>
      <c r="D14" s="12" t="s">
        <v>435</v>
      </c>
      <c r="E14" s="36"/>
      <c r="F14" s="12" t="s">
        <v>436</v>
      </c>
      <c r="G14" s="1599"/>
      <c r="H14" s="1600"/>
      <c r="I14" s="12" t="s">
        <v>337</v>
      </c>
      <c r="J14" s="31"/>
    </row>
    <row r="15" spans="1:10" ht="35.1" customHeight="1">
      <c r="A15" s="18"/>
      <c r="B15" s="18"/>
      <c r="C15" s="18"/>
      <c r="D15" s="18"/>
      <c r="E15" s="18"/>
      <c r="F15" s="18"/>
      <c r="G15" s="18"/>
      <c r="H15" s="18"/>
      <c r="I15" s="18"/>
      <c r="J15" s="18"/>
    </row>
    <row r="16" spans="1:10" ht="35.1" customHeight="1">
      <c r="A16" s="18"/>
      <c r="B16" s="12" t="s">
        <v>437</v>
      </c>
      <c r="C16" s="31"/>
      <c r="D16" s="12" t="s">
        <v>207</v>
      </c>
      <c r="E16" s="36"/>
      <c r="F16" s="12" t="s">
        <v>438</v>
      </c>
      <c r="G16" s="36"/>
      <c r="H16" s="12" t="s">
        <v>76</v>
      </c>
      <c r="I16" s="1599"/>
      <c r="J16" s="1600"/>
    </row>
    <row r="17" spans="1:10" ht="35.1" customHeight="1">
      <c r="A17" s="18"/>
      <c r="B17" s="12" t="s">
        <v>439</v>
      </c>
      <c r="C17" s="1611"/>
      <c r="D17" s="1612"/>
      <c r="E17" s="12" t="s">
        <v>440</v>
      </c>
      <c r="F17" s="1597"/>
      <c r="G17" s="1598"/>
      <c r="H17" s="1598"/>
      <c r="I17" s="1598"/>
      <c r="J17" s="1598"/>
    </row>
    <row r="18" spans="1:10" ht="35.1" customHeight="1">
      <c r="A18" s="18"/>
      <c r="B18" s="18"/>
      <c r="C18" s="18"/>
      <c r="D18" s="18"/>
      <c r="E18" s="18"/>
      <c r="F18" s="18"/>
      <c r="G18" s="18"/>
      <c r="H18" s="18"/>
      <c r="I18" s="18"/>
      <c r="J18" s="18"/>
    </row>
    <row r="19" spans="1:10" ht="35.1" customHeight="1">
      <c r="A19" s="18"/>
      <c r="B19" s="1619" t="s">
        <v>4982</v>
      </c>
      <c r="C19" s="1619"/>
      <c r="D19" s="1619"/>
      <c r="E19" s="1619"/>
      <c r="F19" s="1619"/>
      <c r="G19" s="1619"/>
      <c r="H19" s="1619"/>
      <c r="I19" s="1619"/>
      <c r="J19" s="1619"/>
    </row>
    <row r="20" spans="1:10" ht="35.1" customHeight="1">
      <c r="A20" s="18"/>
      <c r="B20" s="1608" t="s">
        <v>4983</v>
      </c>
      <c r="C20" s="1603"/>
      <c r="D20" s="1603"/>
      <c r="E20" s="1603"/>
      <c r="F20" s="1603"/>
      <c r="G20" s="1603"/>
      <c r="H20" s="1603"/>
      <c r="I20" s="1603"/>
      <c r="J20" s="1603"/>
    </row>
    <row r="21" spans="1:10">
      <c r="A21" s="18"/>
      <c r="B21" s="18"/>
      <c r="C21" s="18"/>
      <c r="D21" s="18"/>
      <c r="E21" s="18"/>
      <c r="F21" s="18"/>
      <c r="G21" s="18"/>
      <c r="H21" s="18"/>
      <c r="I21" s="18"/>
      <c r="J21" s="18"/>
    </row>
    <row r="22" spans="1:10">
      <c r="A22" s="18"/>
      <c r="B22" s="18"/>
      <c r="C22" s="18"/>
      <c r="D22" s="18"/>
      <c r="E22" s="18"/>
      <c r="F22" s="18"/>
      <c r="G22" s="18"/>
      <c r="H22" s="18"/>
      <c r="I22" s="18"/>
      <c r="J22" s="18"/>
    </row>
    <row r="23" spans="1:10">
      <c r="A23" s="18"/>
      <c r="B23" s="18"/>
      <c r="C23" s="18"/>
      <c r="D23" s="18"/>
      <c r="E23" s="18"/>
      <c r="F23" s="18"/>
      <c r="G23" s="18"/>
      <c r="H23" s="18"/>
      <c r="I23" s="18"/>
      <c r="J23" s="18"/>
    </row>
    <row r="24" spans="1:10">
      <c r="A24" s="18"/>
      <c r="B24" s="18"/>
      <c r="C24" s="18"/>
      <c r="D24" s="18"/>
      <c r="E24" s="18"/>
      <c r="F24" s="18"/>
      <c r="G24" s="18"/>
      <c r="H24" s="18"/>
      <c r="I24" s="18"/>
      <c r="J24" s="18"/>
    </row>
    <row r="25" spans="1:10">
      <c r="A25" s="18"/>
      <c r="B25" s="18"/>
      <c r="C25" s="18"/>
      <c r="D25" s="18"/>
      <c r="E25" s="18"/>
      <c r="F25" s="18"/>
      <c r="G25" s="18"/>
      <c r="H25" s="18"/>
      <c r="I25" s="18"/>
      <c r="J25" s="18"/>
    </row>
    <row r="26" spans="1:10">
      <c r="A26" s="18"/>
      <c r="B26" s="18"/>
      <c r="C26" s="18"/>
      <c r="D26" s="18"/>
      <c r="E26" s="18"/>
      <c r="F26" s="18"/>
      <c r="G26" s="18"/>
      <c r="H26" s="18"/>
      <c r="I26" s="18"/>
      <c r="J26" s="18"/>
    </row>
    <row r="27" spans="1:10">
      <c r="A27" s="18"/>
      <c r="B27" s="18"/>
      <c r="C27" s="18"/>
      <c r="D27" s="18"/>
      <c r="E27" s="18"/>
      <c r="F27" s="18"/>
      <c r="G27" s="18"/>
      <c r="H27" s="18"/>
      <c r="I27" s="18"/>
      <c r="J27" s="18"/>
    </row>
    <row r="28" spans="1:10">
      <c r="A28" s="18"/>
      <c r="B28" s="18"/>
      <c r="C28" s="18"/>
      <c r="D28" s="18"/>
      <c r="E28" s="18"/>
      <c r="F28" s="18"/>
      <c r="G28" s="18"/>
      <c r="H28" s="18"/>
      <c r="I28" s="18"/>
      <c r="J28" s="18"/>
    </row>
    <row r="29" spans="1:10">
      <c r="A29" s="18"/>
      <c r="B29" s="18"/>
      <c r="C29" s="18"/>
      <c r="D29" s="18"/>
      <c r="E29" s="18"/>
      <c r="F29" s="18"/>
      <c r="G29" s="18"/>
      <c r="H29" s="18"/>
      <c r="I29" s="18"/>
      <c r="J29" s="18"/>
    </row>
    <row r="30" spans="1:10">
      <c r="A30" s="18"/>
      <c r="B30" s="18"/>
      <c r="C30" s="18"/>
      <c r="D30" s="18"/>
      <c r="E30" s="18"/>
      <c r="F30" s="18"/>
      <c r="G30" s="18"/>
      <c r="H30" s="18"/>
      <c r="I30" s="18"/>
      <c r="J30" s="18"/>
    </row>
    <row r="31" spans="1:10">
      <c r="A31" s="18"/>
      <c r="B31" s="18"/>
      <c r="C31" s="18"/>
      <c r="D31" s="18"/>
      <c r="E31" s="18"/>
      <c r="F31" s="18"/>
      <c r="G31" s="18"/>
      <c r="H31" s="18"/>
      <c r="I31" s="18"/>
      <c r="J31" s="18"/>
    </row>
    <row r="32" spans="1:10">
      <c r="A32" s="18"/>
      <c r="B32" s="18"/>
      <c r="C32" s="18"/>
      <c r="D32" s="18"/>
      <c r="E32" s="18"/>
      <c r="F32" s="18"/>
      <c r="G32" s="18"/>
      <c r="H32" s="18"/>
      <c r="I32" s="18"/>
      <c r="J32" s="18"/>
    </row>
    <row r="33" spans="1:10">
      <c r="A33" s="18"/>
      <c r="B33" s="18"/>
      <c r="C33" s="18"/>
      <c r="D33" s="18"/>
      <c r="E33" s="18"/>
      <c r="F33" s="18"/>
      <c r="G33" s="18"/>
      <c r="H33" s="18"/>
      <c r="I33" s="18"/>
      <c r="J33" s="18"/>
    </row>
    <row r="34" spans="1:10">
      <c r="A34" s="18"/>
      <c r="B34" s="18"/>
      <c r="C34" s="18"/>
      <c r="D34" s="18"/>
      <c r="E34" s="18"/>
      <c r="F34" s="18"/>
      <c r="G34" s="18"/>
      <c r="H34" s="18"/>
      <c r="I34" s="18"/>
      <c r="J34" s="18"/>
    </row>
    <row r="35" spans="1:10">
      <c r="A35" s="18"/>
      <c r="B35" s="18"/>
      <c r="C35" s="18"/>
      <c r="D35" s="18"/>
      <c r="E35" s="18"/>
      <c r="F35" s="18"/>
      <c r="G35" s="18"/>
      <c r="H35" s="18"/>
      <c r="I35" s="18"/>
      <c r="J35" s="18"/>
    </row>
    <row r="36" spans="1:10">
      <c r="A36" s="18"/>
      <c r="B36" s="18"/>
      <c r="C36" s="18"/>
      <c r="D36" s="18"/>
      <c r="E36" s="18"/>
      <c r="F36" s="18"/>
      <c r="G36" s="18"/>
      <c r="H36" s="18"/>
      <c r="I36" s="18"/>
      <c r="J36" s="18"/>
    </row>
    <row r="37" spans="1:10">
      <c r="A37" s="18"/>
      <c r="B37" s="18"/>
      <c r="C37" s="18"/>
      <c r="D37" s="18"/>
      <c r="E37" s="18"/>
      <c r="F37" s="18"/>
      <c r="G37" s="18"/>
      <c r="H37" s="18"/>
      <c r="I37" s="18"/>
      <c r="J37" s="18"/>
    </row>
    <row r="38" spans="1:10">
      <c r="A38" s="18"/>
      <c r="B38" s="18"/>
      <c r="C38" s="18"/>
      <c r="D38" s="18"/>
      <c r="E38" s="18"/>
      <c r="F38" s="18"/>
      <c r="G38" s="18"/>
      <c r="H38" s="18"/>
      <c r="I38" s="18"/>
      <c r="J38" s="18"/>
    </row>
    <row r="39" spans="1:10">
      <c r="A39" s="18"/>
      <c r="B39" s="18"/>
      <c r="C39" s="18"/>
      <c r="D39" s="18"/>
      <c r="E39" s="18"/>
      <c r="F39" s="18"/>
      <c r="G39" s="18"/>
      <c r="H39" s="18"/>
      <c r="I39" s="18"/>
      <c r="J39" s="18"/>
    </row>
    <row r="40" spans="1:10">
      <c r="A40" s="18"/>
      <c r="B40" s="18"/>
      <c r="C40" s="18"/>
      <c r="D40" s="18"/>
      <c r="E40" s="18"/>
      <c r="F40" s="18"/>
      <c r="G40" s="18"/>
      <c r="H40" s="18"/>
      <c r="I40" s="18"/>
      <c r="J40" s="18"/>
    </row>
    <row r="41" spans="1:10">
      <c r="A41" s="18"/>
      <c r="B41" s="18"/>
      <c r="C41" s="18"/>
      <c r="D41" s="18"/>
      <c r="E41" s="18"/>
      <c r="F41" s="18"/>
      <c r="G41" s="18"/>
      <c r="H41" s="18"/>
      <c r="I41" s="18"/>
      <c r="J41" s="18"/>
    </row>
    <row r="42" spans="1:10">
      <c r="A42" s="18"/>
      <c r="B42" s="18"/>
      <c r="C42" s="18"/>
      <c r="D42" s="18"/>
      <c r="E42" s="18"/>
      <c r="F42" s="18"/>
      <c r="G42" s="18"/>
      <c r="H42" s="18"/>
      <c r="I42" s="18"/>
      <c r="J42" s="18"/>
    </row>
    <row r="43" spans="1:10">
      <c r="A43" s="18"/>
      <c r="B43" s="18"/>
      <c r="C43" s="18"/>
      <c r="D43" s="18"/>
      <c r="E43" s="18"/>
      <c r="F43" s="18"/>
      <c r="G43" s="18"/>
      <c r="H43" s="18"/>
      <c r="I43" s="18"/>
      <c r="J43" s="18"/>
    </row>
    <row r="44" spans="1:10">
      <c r="A44" s="18"/>
      <c r="B44" s="18"/>
      <c r="C44" s="18"/>
      <c r="D44" s="18"/>
      <c r="E44" s="18"/>
      <c r="F44" s="18"/>
      <c r="G44" s="18"/>
      <c r="H44" s="18"/>
      <c r="I44" s="18"/>
      <c r="J44" s="18"/>
    </row>
    <row r="45" spans="1:10">
      <c r="A45" s="18"/>
      <c r="B45" s="18"/>
      <c r="C45" s="18"/>
      <c r="D45" s="18"/>
      <c r="E45" s="18"/>
      <c r="F45" s="18"/>
      <c r="G45" s="18"/>
      <c r="H45" s="18"/>
      <c r="I45" s="18"/>
      <c r="J45" s="18"/>
    </row>
    <row r="46" spans="1:10">
      <c r="A46" s="18"/>
      <c r="B46" s="18"/>
      <c r="C46" s="18"/>
      <c r="D46" s="18"/>
      <c r="E46" s="18"/>
      <c r="F46" s="18"/>
      <c r="G46" s="18"/>
      <c r="H46" s="18"/>
      <c r="I46" s="18"/>
      <c r="J46" s="18"/>
    </row>
    <row r="47" spans="1:10">
      <c r="A47" s="18"/>
      <c r="B47" s="18"/>
      <c r="C47" s="18"/>
      <c r="D47" s="18"/>
      <c r="E47" s="18"/>
      <c r="F47" s="18"/>
      <c r="G47" s="18"/>
      <c r="H47" s="18"/>
      <c r="I47" s="18"/>
      <c r="J47" s="18"/>
    </row>
    <row r="48" spans="1:10">
      <c r="A48" s="18"/>
      <c r="B48" s="18"/>
      <c r="C48" s="18"/>
      <c r="D48" s="18"/>
      <c r="E48" s="18"/>
      <c r="F48" s="18"/>
      <c r="G48" s="18"/>
      <c r="H48" s="18"/>
      <c r="I48" s="18"/>
      <c r="J48" s="18"/>
    </row>
    <row r="49" spans="1:10">
      <c r="A49" s="18"/>
      <c r="B49" s="18"/>
      <c r="C49" s="18"/>
      <c r="D49" s="18"/>
      <c r="E49" s="18"/>
      <c r="F49" s="18"/>
      <c r="G49" s="18"/>
      <c r="H49" s="18"/>
      <c r="I49" s="18"/>
      <c r="J49" s="18"/>
    </row>
    <row r="50" spans="1:10">
      <c r="A50" s="18"/>
      <c r="B50" s="18"/>
      <c r="C50" s="18"/>
      <c r="D50" s="18"/>
      <c r="E50" s="18"/>
      <c r="F50" s="18"/>
      <c r="G50" s="18"/>
      <c r="H50" s="18"/>
      <c r="I50" s="18"/>
      <c r="J50" s="18"/>
    </row>
    <row r="51" spans="1:10">
      <c r="A51" s="18"/>
      <c r="B51" s="18"/>
      <c r="C51" s="18"/>
      <c r="D51" s="18"/>
      <c r="E51" s="18"/>
      <c r="F51" s="18"/>
      <c r="G51" s="18"/>
      <c r="H51" s="18"/>
      <c r="I51" s="18"/>
      <c r="J51" s="18"/>
    </row>
    <row r="52" spans="1:10">
      <c r="A52" s="18"/>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8"/>
      <c r="B58" s="18"/>
      <c r="C58" s="18"/>
      <c r="D58" s="18"/>
      <c r="E58" s="18"/>
      <c r="F58" s="18"/>
      <c r="G58" s="18"/>
      <c r="H58" s="18"/>
      <c r="I58" s="18"/>
      <c r="J58" s="18"/>
    </row>
    <row r="59" spans="1:10">
      <c r="A59" s="18"/>
      <c r="B59" s="18"/>
      <c r="C59" s="18"/>
      <c r="D59" s="18"/>
      <c r="E59" s="18"/>
      <c r="F59" s="18"/>
      <c r="G59" s="18"/>
      <c r="H59" s="18"/>
      <c r="I59" s="18"/>
      <c r="J59" s="18"/>
    </row>
    <row r="60" spans="1:10">
      <c r="A60" s="18"/>
      <c r="B60" s="18"/>
      <c r="C60" s="18"/>
      <c r="D60" s="18"/>
      <c r="E60" s="18"/>
      <c r="F60" s="18"/>
      <c r="G60" s="18"/>
      <c r="H60" s="18"/>
      <c r="I60" s="18"/>
      <c r="J60" s="18"/>
    </row>
    <row r="61" spans="1:10">
      <c r="A61" s="18"/>
      <c r="B61" s="18"/>
      <c r="C61" s="18"/>
      <c r="D61" s="18"/>
      <c r="E61" s="18"/>
      <c r="F61" s="18"/>
      <c r="G61" s="18"/>
      <c r="H61" s="18"/>
      <c r="I61" s="18"/>
      <c r="J61" s="18"/>
    </row>
    <row r="62" spans="1:10">
      <c r="A62" s="18"/>
      <c r="B62" s="18"/>
      <c r="C62" s="18"/>
      <c r="D62" s="18"/>
      <c r="E62" s="18"/>
      <c r="F62" s="18"/>
      <c r="G62" s="18"/>
      <c r="H62" s="18"/>
      <c r="I62" s="18"/>
      <c r="J62" s="18"/>
    </row>
    <row r="63" spans="1:10">
      <c r="A63" s="18"/>
      <c r="B63" s="18"/>
      <c r="C63" s="18"/>
      <c r="D63" s="18"/>
      <c r="E63" s="18"/>
      <c r="F63" s="18"/>
      <c r="G63" s="18"/>
      <c r="H63" s="18"/>
      <c r="I63" s="18"/>
      <c r="J63" s="18"/>
    </row>
    <row r="64" spans="1:10">
      <c r="A64" s="18"/>
      <c r="B64" s="18"/>
      <c r="C64" s="18"/>
      <c r="D64" s="18"/>
      <c r="E64" s="18"/>
      <c r="F64" s="18"/>
      <c r="G64" s="18"/>
      <c r="H64" s="18"/>
      <c r="I64" s="18"/>
      <c r="J64" s="18"/>
    </row>
    <row r="65" spans="1:10">
      <c r="A65" s="18"/>
      <c r="B65" s="18"/>
      <c r="C65" s="18"/>
      <c r="D65" s="18"/>
      <c r="E65" s="18"/>
      <c r="F65" s="18"/>
      <c r="G65" s="18"/>
      <c r="H65" s="18"/>
      <c r="I65" s="18"/>
      <c r="J65" s="18"/>
    </row>
    <row r="66" spans="1:10">
      <c r="A66" s="18"/>
      <c r="B66" s="18"/>
      <c r="C66" s="18"/>
      <c r="D66" s="18"/>
      <c r="E66" s="18"/>
      <c r="F66" s="18"/>
      <c r="G66" s="18"/>
      <c r="H66" s="18"/>
      <c r="I66" s="18"/>
      <c r="J66" s="18"/>
    </row>
    <row r="67" spans="1:10">
      <c r="A67" s="18"/>
      <c r="B67" s="18"/>
      <c r="C67" s="18"/>
      <c r="D67" s="18"/>
      <c r="E67" s="18"/>
      <c r="F67" s="18"/>
      <c r="G67" s="18"/>
      <c r="H67" s="18"/>
      <c r="I67" s="18"/>
      <c r="J67" s="18"/>
    </row>
    <row r="68" spans="1:10">
      <c r="A68" s="18"/>
      <c r="B68" s="18"/>
      <c r="C68" s="18"/>
      <c r="D68" s="18"/>
      <c r="E68" s="18"/>
      <c r="F68" s="18"/>
      <c r="G68" s="18"/>
      <c r="H68" s="18"/>
      <c r="I68" s="18"/>
      <c r="J68" s="18"/>
    </row>
    <row r="69" spans="1:10">
      <c r="A69" s="18"/>
      <c r="B69" s="18"/>
      <c r="C69" s="18"/>
      <c r="D69" s="18"/>
      <c r="E69" s="18"/>
      <c r="F69" s="18"/>
      <c r="G69" s="18"/>
      <c r="H69" s="18"/>
      <c r="I69" s="18"/>
      <c r="J69" s="18"/>
    </row>
    <row r="70" spans="1:10">
      <c r="A70" s="18"/>
      <c r="B70" s="18"/>
      <c r="C70" s="18"/>
      <c r="D70" s="18"/>
      <c r="E70" s="18"/>
      <c r="F70" s="18"/>
      <c r="G70" s="18"/>
      <c r="H70" s="18"/>
      <c r="I70" s="18"/>
      <c r="J70" s="18"/>
    </row>
    <row r="71" spans="1:10">
      <c r="A71" s="18"/>
      <c r="B71" s="18"/>
      <c r="C71" s="18"/>
      <c r="D71" s="18"/>
      <c r="E71" s="18"/>
      <c r="F71" s="18"/>
      <c r="G71" s="18"/>
      <c r="H71" s="18"/>
      <c r="I71" s="18"/>
      <c r="J71" s="18"/>
    </row>
    <row r="72" spans="1:10">
      <c r="A72" s="18"/>
      <c r="B72" s="18"/>
      <c r="C72" s="18"/>
      <c r="D72" s="18"/>
      <c r="E72" s="18"/>
      <c r="F72" s="18"/>
      <c r="G72" s="18"/>
      <c r="H72" s="18"/>
      <c r="I72" s="18"/>
      <c r="J72" s="18"/>
    </row>
    <row r="73" spans="1:10">
      <c r="A73" s="18"/>
      <c r="B73" s="18"/>
      <c r="C73" s="18"/>
      <c r="D73" s="18"/>
      <c r="E73" s="18"/>
      <c r="F73" s="18"/>
      <c r="G73" s="18"/>
      <c r="H73" s="18"/>
      <c r="I73" s="18"/>
      <c r="J73" s="18"/>
    </row>
    <row r="74" spans="1:10">
      <c r="A74" s="18"/>
      <c r="B74" s="18"/>
      <c r="C74" s="18"/>
      <c r="D74" s="18"/>
      <c r="E74" s="18"/>
      <c r="F74" s="18"/>
      <c r="G74" s="18"/>
      <c r="H74" s="18"/>
      <c r="I74" s="18"/>
      <c r="J74" s="18"/>
    </row>
    <row r="75" spans="1:10">
      <c r="A75" s="18"/>
      <c r="B75" s="18"/>
      <c r="C75" s="18"/>
      <c r="D75" s="18"/>
      <c r="E75" s="18"/>
      <c r="F75" s="18"/>
      <c r="G75" s="18"/>
      <c r="H75" s="18"/>
      <c r="I75" s="18"/>
      <c r="J75" s="18"/>
    </row>
    <row r="76" spans="1:10">
      <c r="A76" s="18"/>
      <c r="B76" s="18"/>
      <c r="C76" s="18"/>
      <c r="D76" s="18"/>
      <c r="E76" s="18"/>
      <c r="F76" s="18"/>
      <c r="G76" s="18"/>
      <c r="H76" s="18"/>
      <c r="I76" s="18"/>
      <c r="J76" s="18"/>
    </row>
    <row r="77" spans="1:10">
      <c r="A77" s="18"/>
      <c r="B77" s="18"/>
      <c r="C77" s="18"/>
      <c r="D77" s="18"/>
      <c r="E77" s="18"/>
      <c r="F77" s="18"/>
      <c r="G77" s="18"/>
      <c r="H77" s="18"/>
      <c r="I77" s="18"/>
      <c r="J77" s="18"/>
    </row>
    <row r="78" spans="1:10">
      <c r="A78" s="18"/>
      <c r="B78" s="18"/>
      <c r="C78" s="18"/>
      <c r="D78" s="18"/>
      <c r="E78" s="18"/>
      <c r="F78" s="18"/>
      <c r="G78" s="18"/>
      <c r="H78" s="18"/>
      <c r="I78" s="18"/>
      <c r="J78" s="18"/>
    </row>
    <row r="79" spans="1:10">
      <c r="A79" s="18"/>
      <c r="B79" s="18"/>
      <c r="C79" s="18"/>
      <c r="D79" s="18"/>
      <c r="E79" s="18"/>
      <c r="F79" s="18"/>
      <c r="G79" s="18"/>
      <c r="H79" s="18"/>
      <c r="I79" s="18"/>
      <c r="J79" s="18"/>
    </row>
    <row r="80" spans="1:10">
      <c r="A80" s="18"/>
      <c r="B80" s="18"/>
      <c r="C80" s="18"/>
      <c r="D80" s="18"/>
      <c r="E80" s="18"/>
      <c r="F80" s="18"/>
      <c r="G80" s="18"/>
      <c r="H80" s="18"/>
      <c r="I80" s="18"/>
      <c r="J80" s="18"/>
    </row>
    <row r="81" spans="1:10">
      <c r="A81" s="18"/>
      <c r="B81" s="18"/>
      <c r="C81" s="18"/>
      <c r="D81" s="18"/>
      <c r="E81" s="18"/>
      <c r="F81" s="18"/>
      <c r="G81" s="18"/>
      <c r="H81" s="18"/>
      <c r="I81" s="18"/>
      <c r="J81" s="18"/>
    </row>
    <row r="82" spans="1:10">
      <c r="A82" s="18"/>
      <c r="B82" s="18"/>
      <c r="C82" s="18"/>
      <c r="D82" s="18"/>
      <c r="E82" s="18"/>
      <c r="F82" s="18"/>
      <c r="G82" s="18"/>
      <c r="H82" s="18"/>
      <c r="I82" s="18"/>
      <c r="J82" s="18"/>
    </row>
    <row r="83" spans="1:10">
      <c r="A83" s="18"/>
      <c r="B83" s="18"/>
      <c r="C83" s="18"/>
      <c r="D83" s="18"/>
      <c r="E83" s="18"/>
      <c r="F83" s="18"/>
      <c r="G83" s="18"/>
      <c r="H83" s="18"/>
      <c r="I83" s="18"/>
      <c r="J83" s="18"/>
    </row>
    <row r="84" spans="1:10">
      <c r="A84" s="18"/>
      <c r="B84" s="18"/>
      <c r="C84" s="18"/>
      <c r="D84" s="18"/>
      <c r="E84" s="18"/>
      <c r="F84" s="18"/>
      <c r="G84" s="18"/>
      <c r="H84" s="18"/>
      <c r="I84" s="18"/>
      <c r="J84" s="18"/>
    </row>
    <row r="85" spans="1:10">
      <c r="A85" s="18"/>
      <c r="B85" s="18"/>
      <c r="C85" s="18"/>
      <c r="D85" s="18"/>
      <c r="E85" s="18"/>
      <c r="F85" s="18"/>
      <c r="G85" s="18"/>
      <c r="H85" s="18"/>
      <c r="I85" s="18"/>
      <c r="J85" s="18"/>
    </row>
    <row r="86" spans="1:10">
      <c r="A86" s="18"/>
      <c r="B86" s="18"/>
      <c r="C86" s="18"/>
      <c r="D86" s="18"/>
      <c r="E86" s="18"/>
      <c r="F86" s="18"/>
      <c r="G86" s="18"/>
      <c r="H86" s="18"/>
      <c r="I86" s="18"/>
      <c r="J86" s="18"/>
    </row>
    <row r="87" spans="1:10">
      <c r="A87" s="18"/>
      <c r="B87" s="18"/>
      <c r="C87" s="18"/>
      <c r="D87" s="18"/>
      <c r="E87" s="18"/>
      <c r="F87" s="18"/>
      <c r="G87" s="18"/>
      <c r="H87" s="18"/>
      <c r="I87" s="18"/>
      <c r="J87" s="18"/>
    </row>
    <row r="88" spans="1:10">
      <c r="A88" s="18"/>
      <c r="B88" s="18"/>
      <c r="C88" s="18"/>
      <c r="D88" s="18"/>
      <c r="E88" s="18"/>
      <c r="F88" s="18"/>
      <c r="G88" s="18"/>
      <c r="H88" s="18"/>
      <c r="I88" s="18"/>
      <c r="J88" s="18"/>
    </row>
    <row r="89" spans="1:10">
      <c r="A89" s="18"/>
      <c r="B89" s="18"/>
      <c r="C89" s="18"/>
      <c r="D89" s="18"/>
      <c r="E89" s="18"/>
      <c r="F89" s="18"/>
      <c r="G89" s="18"/>
      <c r="H89" s="18"/>
      <c r="I89" s="18"/>
      <c r="J89" s="18"/>
    </row>
    <row r="90" spans="1:10">
      <c r="A90" s="18"/>
      <c r="B90" s="18"/>
      <c r="C90" s="18"/>
      <c r="D90" s="18"/>
      <c r="E90" s="18"/>
      <c r="F90" s="18"/>
      <c r="G90" s="18"/>
      <c r="H90" s="18"/>
      <c r="I90" s="18"/>
      <c r="J90" s="18"/>
    </row>
    <row r="91" spans="1:10">
      <c r="A91" s="18"/>
      <c r="B91" s="18"/>
      <c r="C91" s="18"/>
      <c r="D91" s="18"/>
      <c r="E91" s="18"/>
      <c r="F91" s="18"/>
      <c r="G91" s="18"/>
      <c r="H91" s="18"/>
      <c r="I91" s="18"/>
      <c r="J91" s="18"/>
    </row>
    <row r="92" spans="1:10">
      <c r="A92" s="18"/>
      <c r="B92" s="18"/>
      <c r="C92" s="18"/>
      <c r="D92" s="18"/>
      <c r="E92" s="18"/>
      <c r="F92" s="18"/>
      <c r="G92" s="18"/>
      <c r="H92" s="18"/>
      <c r="I92" s="18"/>
      <c r="J92" s="18"/>
    </row>
    <row r="93" spans="1:10">
      <c r="A93" s="18"/>
      <c r="B93" s="18"/>
      <c r="C93" s="18"/>
      <c r="D93" s="18"/>
      <c r="E93" s="18"/>
      <c r="F93" s="18"/>
      <c r="G93" s="18"/>
      <c r="H93" s="18"/>
      <c r="I93" s="18"/>
      <c r="J93" s="18"/>
    </row>
    <row r="94" spans="1:10">
      <c r="A94" s="18"/>
      <c r="B94" s="18"/>
      <c r="C94" s="18"/>
      <c r="D94" s="18"/>
      <c r="E94" s="18"/>
      <c r="F94" s="18"/>
      <c r="G94" s="18"/>
      <c r="H94" s="18"/>
      <c r="I94" s="18"/>
      <c r="J94" s="18"/>
    </row>
    <row r="95" spans="1:10">
      <c r="A95" s="18"/>
      <c r="B95" s="18"/>
      <c r="C95" s="18"/>
      <c r="D95" s="18"/>
      <c r="E95" s="18"/>
      <c r="F95" s="18"/>
      <c r="G95" s="18"/>
      <c r="H95" s="18"/>
      <c r="I95" s="18"/>
      <c r="J95" s="18"/>
    </row>
    <row r="96" spans="1:10">
      <c r="A96" s="18"/>
      <c r="B96" s="18"/>
      <c r="C96" s="18"/>
      <c r="D96" s="18"/>
      <c r="E96" s="18"/>
      <c r="F96" s="18"/>
      <c r="G96" s="18"/>
      <c r="H96" s="18"/>
      <c r="I96" s="18"/>
      <c r="J96" s="18"/>
    </row>
    <row r="97" spans="1:10">
      <c r="A97" s="18"/>
      <c r="B97" s="18"/>
      <c r="C97" s="18"/>
      <c r="D97" s="18"/>
      <c r="E97" s="18"/>
      <c r="F97" s="18"/>
      <c r="G97" s="18"/>
      <c r="H97" s="18"/>
      <c r="I97" s="18"/>
      <c r="J97" s="18"/>
    </row>
    <row r="98" spans="1:10">
      <c r="A98" s="18"/>
      <c r="B98" s="18"/>
      <c r="C98" s="18"/>
      <c r="D98" s="18"/>
      <c r="E98" s="18"/>
      <c r="F98" s="18"/>
      <c r="G98" s="18"/>
      <c r="H98" s="18"/>
      <c r="I98" s="18"/>
      <c r="J98" s="18"/>
    </row>
  </sheetData>
  <mergeCells count="13">
    <mergeCell ref="C12:E12"/>
    <mergeCell ref="I12:J12"/>
    <mergeCell ref="B1:J1"/>
    <mergeCell ref="B2:J2"/>
    <mergeCell ref="B4:E4"/>
    <mergeCell ref="B11:J11"/>
    <mergeCell ref="B20:J20"/>
    <mergeCell ref="I13:J13"/>
    <mergeCell ref="G14:H14"/>
    <mergeCell ref="I16:J16"/>
    <mergeCell ref="C17:D17"/>
    <mergeCell ref="F17:J17"/>
    <mergeCell ref="B19:J1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88A18-8E70-4DE9-B5D5-DC7AFAAA6AB5}">
  <dimension ref="A1:J99"/>
  <sheetViews>
    <sheetView workbookViewId="0">
      <selection activeCell="A15" sqref="A15"/>
    </sheetView>
  </sheetViews>
  <sheetFormatPr baseColWidth="10" defaultColWidth="9" defaultRowHeight="15.75"/>
  <cols>
    <col min="1" max="1" width="4" style="11" customWidth="1"/>
    <col min="2" max="2" width="22" style="11" customWidth="1"/>
    <col min="3" max="4" width="16" style="11" customWidth="1"/>
    <col min="5" max="5" width="18" style="11" customWidth="1"/>
    <col min="6" max="6" width="16" style="11" customWidth="1"/>
    <col min="7" max="7" width="18" style="11" customWidth="1"/>
    <col min="8" max="8" width="16" style="11" customWidth="1"/>
    <col min="9" max="9" width="18" style="11" customWidth="1"/>
    <col min="10" max="10" width="24" style="11" customWidth="1"/>
    <col min="11" max="16384" width="9" style="11"/>
  </cols>
  <sheetData>
    <row r="1" spans="1:10" ht="35.1" customHeight="1">
      <c r="B1" s="1593" t="s">
        <v>441</v>
      </c>
      <c r="C1" s="1593"/>
      <c r="D1" s="1593"/>
      <c r="E1" s="1593"/>
      <c r="F1" s="1593"/>
      <c r="G1" s="1593"/>
      <c r="H1" s="1593"/>
      <c r="I1" s="1593"/>
      <c r="J1" s="1593"/>
    </row>
    <row r="2" spans="1:10" ht="35.1" customHeight="1">
      <c r="B2" s="1596" t="s">
        <v>442</v>
      </c>
      <c r="C2" s="1596"/>
      <c r="D2" s="1596"/>
      <c r="E2" s="1596"/>
      <c r="F2" s="1596"/>
      <c r="G2" s="1596"/>
      <c r="H2" s="1596"/>
      <c r="I2" s="1596"/>
      <c r="J2" s="1596"/>
    </row>
    <row r="3" spans="1:10" ht="35.1" customHeight="1">
      <c r="B3" s="1594" t="s">
        <v>443</v>
      </c>
      <c r="C3" s="1594"/>
      <c r="D3" s="1594"/>
      <c r="E3" s="1594"/>
      <c r="F3" s="1594"/>
      <c r="G3" s="1594"/>
      <c r="H3" s="1594"/>
      <c r="I3" s="1594"/>
      <c r="J3" s="1594"/>
    </row>
    <row r="4" spans="1:10" ht="35.1" customHeight="1">
      <c r="A4" s="18"/>
      <c r="B4" s="21" t="s">
        <v>444</v>
      </c>
      <c r="C4" s="45" t="s">
        <v>445</v>
      </c>
      <c r="D4" s="43"/>
      <c r="E4" s="44" t="s">
        <v>446</v>
      </c>
      <c r="F4" s="44"/>
      <c r="G4" s="44"/>
      <c r="H4" s="44"/>
      <c r="I4" s="44"/>
      <c r="J4" s="44"/>
    </row>
    <row r="5" spans="1:10" ht="35.1" customHeight="1">
      <c r="A5" s="18"/>
      <c r="B5" s="21" t="s">
        <v>447</v>
      </c>
      <c r="C5" s="45" t="s">
        <v>448</v>
      </c>
      <c r="D5" s="43"/>
      <c r="E5" s="44" t="s">
        <v>449</v>
      </c>
      <c r="F5" s="44"/>
      <c r="G5" s="44"/>
      <c r="H5" s="44"/>
      <c r="I5" s="44"/>
      <c r="J5" s="44"/>
    </row>
    <row r="6" spans="1:10" ht="35.1" customHeight="1">
      <c r="A6" s="18"/>
      <c r="B6" s="46" t="s">
        <v>450</v>
      </c>
      <c r="C6" s="45" t="s">
        <v>451</v>
      </c>
      <c r="D6" s="43"/>
      <c r="E6" s="44" t="s">
        <v>452</v>
      </c>
      <c r="F6" s="44"/>
      <c r="G6" s="44"/>
      <c r="H6" s="44"/>
      <c r="I6" s="44"/>
      <c r="J6" s="44"/>
    </row>
    <row r="7" spans="1:10" ht="35.1" customHeight="1">
      <c r="A7" s="18"/>
      <c r="B7" s="21" t="s">
        <v>453</v>
      </c>
      <c r="C7" s="45" t="s">
        <v>454</v>
      </c>
      <c r="D7" s="43"/>
      <c r="E7" s="44" t="s">
        <v>455</v>
      </c>
      <c r="F7" s="44"/>
      <c r="G7" s="44"/>
      <c r="H7" s="44"/>
      <c r="I7" s="44"/>
      <c r="J7" s="44"/>
    </row>
    <row r="8" spans="1:10" ht="35.1" customHeight="1">
      <c r="A8" s="18"/>
      <c r="B8" s="21" t="s">
        <v>456</v>
      </c>
      <c r="C8" s="45" t="s">
        <v>457</v>
      </c>
      <c r="D8" s="43"/>
      <c r="E8" s="44" t="s">
        <v>458</v>
      </c>
      <c r="F8" s="44"/>
      <c r="G8" s="44"/>
      <c r="H8" s="44"/>
      <c r="I8" s="44"/>
      <c r="J8" s="44"/>
    </row>
    <row r="9" spans="1:10" ht="35.1" customHeight="1">
      <c r="A9" s="18"/>
      <c r="B9" s="21" t="s">
        <v>459</v>
      </c>
      <c r="C9" s="45" t="s">
        <v>460</v>
      </c>
      <c r="D9" s="43"/>
      <c r="E9" s="44" t="s">
        <v>461</v>
      </c>
      <c r="F9" s="44"/>
      <c r="G9" s="44"/>
      <c r="H9" s="44"/>
      <c r="I9" s="44"/>
      <c r="J9" s="44"/>
    </row>
    <row r="10" spans="1:10" ht="35.1" customHeight="1">
      <c r="A10" s="18"/>
      <c r="B10" s="18"/>
      <c r="C10" s="18"/>
      <c r="D10" s="18"/>
      <c r="E10" s="18"/>
      <c r="F10" s="18"/>
      <c r="G10" s="18"/>
      <c r="H10" s="18"/>
      <c r="I10" s="18"/>
      <c r="J10" s="18"/>
    </row>
    <row r="11" spans="1:10" ht="35.1" customHeight="1">
      <c r="B11" s="1594" t="s">
        <v>462</v>
      </c>
      <c r="C11" s="1594"/>
      <c r="D11" s="1594"/>
      <c r="E11" s="1594"/>
      <c r="F11" s="1594"/>
      <c r="G11" s="1594"/>
      <c r="H11" s="1594"/>
      <c r="I11" s="1594"/>
      <c r="J11" s="1594"/>
    </row>
    <row r="12" spans="1:10" ht="35.1" customHeight="1">
      <c r="A12" s="18"/>
      <c r="B12" s="1621" t="s">
        <v>463</v>
      </c>
      <c r="C12" s="1620"/>
      <c r="D12" s="1620"/>
      <c r="E12" s="1620"/>
      <c r="F12" s="1620"/>
      <c r="G12" s="1620"/>
      <c r="H12" s="1620"/>
      <c r="I12" s="1620"/>
      <c r="J12" s="1620"/>
    </row>
    <row r="13" spans="1:10" ht="35.1" customHeight="1">
      <c r="A13" s="18"/>
      <c r="B13" s="32"/>
      <c r="C13" s="32"/>
      <c r="D13" s="32"/>
      <c r="E13" s="32"/>
      <c r="F13" s="32"/>
      <c r="G13" s="32"/>
      <c r="H13" s="32"/>
      <c r="I13" s="32"/>
      <c r="J13" s="32"/>
    </row>
    <row r="14" spans="1:10" ht="35.1" customHeight="1">
      <c r="B14" s="1594" t="s">
        <v>464</v>
      </c>
      <c r="C14" s="1594"/>
      <c r="D14" s="1594"/>
      <c r="E14" s="1594"/>
      <c r="F14" s="1594"/>
      <c r="G14" s="1594"/>
      <c r="H14" s="1594"/>
      <c r="I14" s="1594"/>
      <c r="J14" s="1594"/>
    </row>
    <row r="15" spans="1:10" ht="35.1" customHeight="1">
      <c r="A15" s="18"/>
      <c r="B15" s="12" t="s">
        <v>115</v>
      </c>
      <c r="C15" s="1597"/>
      <c r="D15" s="1598"/>
      <c r="E15" s="1598"/>
      <c r="F15" s="12" t="s">
        <v>465</v>
      </c>
      <c r="G15" s="31"/>
      <c r="H15" s="12" t="s">
        <v>466</v>
      </c>
      <c r="I15" s="1597"/>
      <c r="J15" s="1598"/>
    </row>
    <row r="16" spans="1:10" ht="35.1" customHeight="1">
      <c r="A16" s="18"/>
      <c r="B16" s="12" t="s">
        <v>325</v>
      </c>
      <c r="C16" s="36"/>
      <c r="D16" s="12" t="s">
        <v>467</v>
      </c>
      <c r="E16" s="1599"/>
      <c r="F16" s="1600"/>
      <c r="G16" s="12" t="s">
        <v>468</v>
      </c>
      <c r="H16" s="1597"/>
      <c r="I16" s="1598"/>
      <c r="J16" s="1598"/>
    </row>
    <row r="17" spans="1:10" ht="35.1" customHeight="1">
      <c r="A17" s="18"/>
      <c r="B17" s="18"/>
      <c r="C17" s="18"/>
      <c r="D17" s="18"/>
      <c r="E17" s="18"/>
      <c r="F17" s="18"/>
      <c r="G17" s="18"/>
      <c r="H17" s="18"/>
      <c r="I17" s="18"/>
      <c r="J17" s="18"/>
    </row>
    <row r="18" spans="1:10" ht="35.1" customHeight="1">
      <c r="B18" s="1594" t="s">
        <v>469</v>
      </c>
      <c r="C18" s="1594"/>
      <c r="D18" s="1594"/>
      <c r="E18" s="1594"/>
      <c r="F18" s="1594"/>
      <c r="G18" s="1594"/>
      <c r="H18" s="1594"/>
      <c r="I18" s="1594"/>
      <c r="J18" s="1594"/>
    </row>
    <row r="19" spans="1:10" ht="35.1" customHeight="1">
      <c r="A19" s="18"/>
      <c r="B19" s="12" t="s">
        <v>330</v>
      </c>
      <c r="C19" s="36"/>
      <c r="D19" s="12" t="s">
        <v>331</v>
      </c>
      <c r="E19" s="1597"/>
      <c r="F19" s="1598"/>
      <c r="G19" s="1598"/>
      <c r="H19" s="12" t="s">
        <v>470</v>
      </c>
      <c r="I19" s="1597"/>
      <c r="J19" s="1598"/>
    </row>
    <row r="20" spans="1:10" ht="35.1" customHeight="1">
      <c r="A20" s="18"/>
      <c r="B20" s="12" t="s">
        <v>471</v>
      </c>
      <c r="C20" s="1597"/>
      <c r="D20" s="1598"/>
      <c r="E20" s="1598"/>
      <c r="F20" s="1598"/>
      <c r="G20" s="1598"/>
      <c r="H20" s="1598"/>
      <c r="I20" s="1598"/>
      <c r="J20" s="1598"/>
    </row>
    <row r="21" spans="1:10" ht="35.1" customHeight="1">
      <c r="A21" s="18"/>
      <c r="B21" s="12" t="s">
        <v>217</v>
      </c>
      <c r="C21" s="1599"/>
      <c r="D21" s="1600"/>
      <c r="E21" s="1600"/>
      <c r="F21" s="1600"/>
      <c r="G21" s="1600"/>
      <c r="H21" s="1600"/>
      <c r="I21" s="1600"/>
      <c r="J21" s="1600"/>
    </row>
    <row r="22" spans="1:10" ht="35.1" customHeight="1">
      <c r="A22" s="18"/>
      <c r="B22" s="18"/>
      <c r="C22" s="18"/>
      <c r="D22" s="18"/>
      <c r="E22" s="18"/>
      <c r="F22" s="18"/>
      <c r="G22" s="18"/>
      <c r="H22" s="18"/>
      <c r="I22" s="18"/>
      <c r="J22" s="18"/>
    </row>
    <row r="23" spans="1:10" ht="35.1" customHeight="1">
      <c r="A23" s="18"/>
      <c r="B23" s="1610" t="s">
        <v>472</v>
      </c>
      <c r="C23" s="1622"/>
      <c r="D23" s="1622"/>
      <c r="E23" s="1622"/>
      <c r="F23" s="1622"/>
      <c r="G23" s="1622"/>
      <c r="H23" s="1622"/>
      <c r="I23" s="1622"/>
      <c r="J23" s="1622"/>
    </row>
    <row r="24" spans="1:10" ht="35.1" customHeight="1">
      <c r="A24" s="18"/>
      <c r="B24" s="1622"/>
      <c r="C24" s="1622"/>
      <c r="D24" s="1622"/>
      <c r="E24" s="1622"/>
      <c r="F24" s="1622"/>
      <c r="G24" s="1622"/>
      <c r="H24" s="1622"/>
      <c r="I24" s="1622"/>
      <c r="J24" s="1622"/>
    </row>
    <row r="25" spans="1:10" ht="35.1" customHeight="1">
      <c r="A25" s="18"/>
      <c r="B25" s="18"/>
      <c r="C25" s="18"/>
      <c r="D25" s="18"/>
      <c r="E25" s="18"/>
      <c r="F25" s="18"/>
      <c r="G25" s="18"/>
      <c r="H25" s="18"/>
      <c r="I25" s="18"/>
      <c r="J25" s="18"/>
    </row>
    <row r="26" spans="1:10" ht="35.1" customHeight="1">
      <c r="B26" s="1594" t="s">
        <v>473</v>
      </c>
      <c r="C26" s="1594"/>
      <c r="D26" s="1594"/>
      <c r="E26" s="1594"/>
      <c r="F26" s="1594"/>
      <c r="G26" s="1594"/>
      <c r="H26" s="1594"/>
      <c r="I26" s="1594"/>
      <c r="J26" s="1594"/>
    </row>
    <row r="27" spans="1:10" ht="35.1" customHeight="1">
      <c r="A27" s="18"/>
      <c r="B27" s="1618" t="s">
        <v>474</v>
      </c>
      <c r="C27" s="1620"/>
      <c r="D27" s="1620"/>
      <c r="E27" s="1620"/>
      <c r="F27" s="1620"/>
      <c r="G27" s="1620"/>
      <c r="H27" s="1620"/>
      <c r="I27" s="1620"/>
      <c r="J27" s="1620"/>
    </row>
    <row r="28" spans="1:10" ht="35.1" customHeight="1">
      <c r="A28" s="18"/>
      <c r="B28" s="12" t="s">
        <v>475</v>
      </c>
      <c r="C28" s="1597"/>
      <c r="D28" s="1598"/>
      <c r="E28" s="1598"/>
      <c r="F28" s="1598"/>
      <c r="G28" s="1598"/>
      <c r="H28" s="1598"/>
      <c r="I28" s="1598"/>
      <c r="J28" s="1598"/>
    </row>
    <row r="29" spans="1:10" ht="35.1" customHeight="1">
      <c r="A29" s="18"/>
      <c r="B29" s="1288" t="s">
        <v>4488</v>
      </c>
      <c r="C29" s="18"/>
      <c r="D29" s="18"/>
      <c r="E29" s="18"/>
      <c r="F29" s="18"/>
      <c r="G29" s="18"/>
      <c r="H29" s="18"/>
      <c r="I29" s="18"/>
      <c r="J29" s="18"/>
    </row>
    <row r="30" spans="1:10">
      <c r="A30" s="18"/>
      <c r="B30" s="18"/>
      <c r="C30" s="18"/>
      <c r="D30" s="18"/>
      <c r="E30" s="18"/>
      <c r="F30" s="18"/>
      <c r="G30" s="18"/>
      <c r="H30" s="18"/>
      <c r="I30" s="18"/>
      <c r="J30" s="18"/>
    </row>
    <row r="31" spans="1:10">
      <c r="A31" s="18"/>
      <c r="B31" s="18"/>
      <c r="C31" s="18"/>
      <c r="D31" s="18"/>
      <c r="E31" s="18"/>
      <c r="F31" s="18"/>
      <c r="G31" s="18"/>
      <c r="H31" s="18"/>
      <c r="I31" s="18"/>
      <c r="J31" s="18"/>
    </row>
    <row r="32" spans="1:10">
      <c r="A32" s="18"/>
      <c r="B32" s="18"/>
      <c r="C32" s="18"/>
      <c r="D32" s="18"/>
      <c r="E32" s="18"/>
      <c r="F32" s="18"/>
      <c r="G32" s="18"/>
      <c r="H32" s="18"/>
      <c r="I32" s="18"/>
      <c r="J32" s="18"/>
    </row>
    <row r="33" spans="1:10">
      <c r="A33" s="18"/>
      <c r="B33" s="18"/>
      <c r="C33" s="18"/>
      <c r="D33" s="18"/>
      <c r="E33" s="18"/>
      <c r="F33" s="18"/>
      <c r="G33" s="18"/>
      <c r="H33" s="18"/>
      <c r="I33" s="18"/>
      <c r="J33" s="18"/>
    </row>
    <row r="34" spans="1:10">
      <c r="A34" s="18"/>
      <c r="B34" s="18"/>
      <c r="C34" s="18"/>
      <c r="D34" s="18"/>
      <c r="E34" s="18"/>
      <c r="F34" s="18"/>
      <c r="G34" s="18"/>
      <c r="H34" s="18"/>
      <c r="I34" s="18"/>
      <c r="J34" s="18"/>
    </row>
    <row r="35" spans="1:10">
      <c r="A35" s="18"/>
      <c r="B35" s="18"/>
      <c r="C35" s="18"/>
      <c r="D35" s="18"/>
      <c r="E35" s="18"/>
      <c r="F35" s="18"/>
      <c r="G35" s="18"/>
      <c r="H35" s="18"/>
      <c r="I35" s="18"/>
      <c r="J35" s="18"/>
    </row>
    <row r="36" spans="1:10">
      <c r="A36" s="18"/>
      <c r="B36" s="18"/>
      <c r="C36" s="18"/>
      <c r="D36" s="18"/>
      <c r="E36" s="18"/>
      <c r="F36" s="18"/>
      <c r="G36" s="18"/>
      <c r="H36" s="18"/>
      <c r="I36" s="18"/>
      <c r="J36" s="18"/>
    </row>
    <row r="37" spans="1:10">
      <c r="A37" s="18"/>
      <c r="B37" s="18"/>
      <c r="C37" s="18"/>
      <c r="D37" s="18"/>
      <c r="E37" s="18"/>
      <c r="F37" s="18"/>
      <c r="G37" s="18"/>
      <c r="H37" s="18"/>
      <c r="I37" s="18"/>
      <c r="J37" s="18"/>
    </row>
    <row r="38" spans="1:10">
      <c r="A38" s="18"/>
      <c r="B38" s="18"/>
      <c r="C38" s="18"/>
      <c r="D38" s="18"/>
      <c r="E38" s="18"/>
      <c r="F38" s="18"/>
      <c r="G38" s="18"/>
      <c r="H38" s="18"/>
      <c r="I38" s="18"/>
      <c r="J38" s="18"/>
    </row>
    <row r="39" spans="1:10">
      <c r="A39" s="18"/>
      <c r="B39" s="18"/>
      <c r="C39" s="18"/>
      <c r="D39" s="18"/>
      <c r="E39" s="18"/>
      <c r="F39" s="18"/>
      <c r="G39" s="18"/>
      <c r="H39" s="18"/>
      <c r="I39" s="18"/>
      <c r="J39" s="18"/>
    </row>
    <row r="40" spans="1:10">
      <c r="A40" s="18"/>
      <c r="B40" s="18"/>
      <c r="C40" s="18"/>
      <c r="D40" s="18"/>
      <c r="E40" s="18"/>
      <c r="F40" s="18"/>
      <c r="G40" s="18"/>
      <c r="H40" s="18"/>
      <c r="I40" s="18"/>
      <c r="J40" s="18"/>
    </row>
    <row r="41" spans="1:10">
      <c r="A41" s="18"/>
      <c r="B41" s="18"/>
      <c r="C41" s="18"/>
      <c r="D41" s="18"/>
      <c r="E41" s="18"/>
      <c r="F41" s="18"/>
      <c r="G41" s="18"/>
      <c r="H41" s="18"/>
      <c r="I41" s="18"/>
      <c r="J41" s="18"/>
    </row>
    <row r="42" spans="1:10">
      <c r="A42" s="18"/>
      <c r="B42" s="18"/>
      <c r="C42" s="18"/>
      <c r="D42" s="18"/>
      <c r="E42" s="18"/>
      <c r="F42" s="18"/>
      <c r="G42" s="18"/>
      <c r="H42" s="18"/>
      <c r="I42" s="18"/>
      <c r="J42" s="18"/>
    </row>
    <row r="43" spans="1:10">
      <c r="A43" s="18"/>
      <c r="B43" s="18"/>
      <c r="C43" s="18"/>
      <c r="D43" s="18"/>
      <c r="E43" s="18"/>
      <c r="F43" s="18"/>
      <c r="G43" s="18"/>
      <c r="H43" s="18"/>
      <c r="I43" s="18"/>
      <c r="J43" s="18"/>
    </row>
    <row r="44" spans="1:10">
      <c r="A44" s="18"/>
      <c r="B44" s="18"/>
      <c r="C44" s="18"/>
      <c r="D44" s="18"/>
      <c r="E44" s="18"/>
      <c r="F44" s="18"/>
      <c r="G44" s="18"/>
      <c r="H44" s="18"/>
      <c r="I44" s="18"/>
      <c r="J44" s="18"/>
    </row>
    <row r="45" spans="1:10">
      <c r="A45" s="18"/>
      <c r="B45" s="18"/>
      <c r="C45" s="18"/>
      <c r="D45" s="18"/>
      <c r="E45" s="18"/>
      <c r="F45" s="18"/>
      <c r="G45" s="18"/>
      <c r="H45" s="18"/>
      <c r="I45" s="18"/>
      <c r="J45" s="18"/>
    </row>
    <row r="46" spans="1:10">
      <c r="A46" s="18"/>
      <c r="B46" s="18"/>
      <c r="C46" s="18"/>
      <c r="D46" s="18"/>
      <c r="E46" s="18"/>
      <c r="F46" s="18"/>
      <c r="G46" s="18"/>
      <c r="H46" s="18"/>
      <c r="I46" s="18"/>
      <c r="J46" s="18"/>
    </row>
    <row r="47" spans="1:10">
      <c r="A47" s="18"/>
      <c r="B47" s="18"/>
      <c r="C47" s="18"/>
      <c r="D47" s="18"/>
      <c r="E47" s="18"/>
      <c r="F47" s="18"/>
      <c r="G47" s="18"/>
      <c r="H47" s="18"/>
      <c r="I47" s="18"/>
      <c r="J47" s="18"/>
    </row>
    <row r="48" spans="1:10">
      <c r="A48" s="18"/>
      <c r="B48" s="18"/>
      <c r="C48" s="18"/>
      <c r="D48" s="18"/>
      <c r="E48" s="18"/>
      <c r="F48" s="18"/>
      <c r="G48" s="18"/>
      <c r="H48" s="18"/>
      <c r="I48" s="18"/>
      <c r="J48" s="18"/>
    </row>
    <row r="49" spans="1:10">
      <c r="A49" s="18"/>
      <c r="B49" s="18"/>
      <c r="C49" s="18"/>
      <c r="D49" s="18"/>
      <c r="E49" s="18"/>
      <c r="F49" s="18"/>
      <c r="G49" s="18"/>
      <c r="H49" s="18"/>
      <c r="I49" s="18"/>
      <c r="J49" s="18"/>
    </row>
    <row r="50" spans="1:10">
      <c r="A50" s="18"/>
      <c r="B50" s="18"/>
      <c r="C50" s="18"/>
      <c r="D50" s="18"/>
      <c r="E50" s="18"/>
      <c r="F50" s="18"/>
      <c r="G50" s="18"/>
      <c r="H50" s="18"/>
      <c r="I50" s="18"/>
      <c r="J50" s="18"/>
    </row>
    <row r="51" spans="1:10">
      <c r="A51" s="18"/>
      <c r="B51" s="18"/>
      <c r="C51" s="18"/>
      <c r="D51" s="18"/>
      <c r="E51" s="18"/>
      <c r="F51" s="18"/>
      <c r="G51" s="18"/>
      <c r="H51" s="18"/>
      <c r="I51" s="18"/>
      <c r="J51" s="18"/>
    </row>
    <row r="52" spans="1:10">
      <c r="A52" s="18"/>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8"/>
      <c r="B58" s="18"/>
      <c r="C58" s="18"/>
      <c r="D58" s="18"/>
      <c r="E58" s="18"/>
      <c r="F58" s="18"/>
      <c r="G58" s="18"/>
      <c r="H58" s="18"/>
      <c r="I58" s="18"/>
      <c r="J58" s="18"/>
    </row>
    <row r="59" spans="1:10">
      <c r="A59" s="18"/>
      <c r="B59" s="18"/>
      <c r="C59" s="18"/>
      <c r="D59" s="18"/>
      <c r="E59" s="18"/>
      <c r="F59" s="18"/>
      <c r="G59" s="18"/>
      <c r="H59" s="18"/>
      <c r="I59" s="18"/>
      <c r="J59" s="18"/>
    </row>
    <row r="60" spans="1:10">
      <c r="A60" s="18"/>
      <c r="B60" s="18"/>
      <c r="C60" s="18"/>
      <c r="D60" s="18"/>
      <c r="E60" s="18"/>
      <c r="F60" s="18"/>
      <c r="G60" s="18"/>
      <c r="H60" s="18"/>
      <c r="I60" s="18"/>
      <c r="J60" s="18"/>
    </row>
    <row r="61" spans="1:10">
      <c r="A61" s="18"/>
      <c r="B61" s="18"/>
      <c r="C61" s="18"/>
      <c r="D61" s="18"/>
      <c r="E61" s="18"/>
      <c r="F61" s="18"/>
      <c r="G61" s="18"/>
      <c r="H61" s="18"/>
      <c r="I61" s="18"/>
      <c r="J61" s="18"/>
    </row>
    <row r="62" spans="1:10">
      <c r="A62" s="18"/>
      <c r="B62" s="18"/>
      <c r="C62" s="18"/>
      <c r="D62" s="18"/>
      <c r="E62" s="18"/>
      <c r="F62" s="18"/>
      <c r="G62" s="18"/>
      <c r="H62" s="18"/>
      <c r="I62" s="18"/>
      <c r="J62" s="18"/>
    </row>
    <row r="63" spans="1:10">
      <c r="A63" s="18"/>
      <c r="B63" s="18"/>
      <c r="C63" s="18"/>
      <c r="D63" s="18"/>
      <c r="E63" s="18"/>
      <c r="F63" s="18"/>
      <c r="G63" s="18"/>
      <c r="H63" s="18"/>
      <c r="I63" s="18"/>
      <c r="J63" s="18"/>
    </row>
    <row r="64" spans="1:10">
      <c r="A64" s="18"/>
      <c r="B64" s="18"/>
      <c r="C64" s="18"/>
      <c r="D64" s="18"/>
      <c r="E64" s="18"/>
      <c r="F64" s="18"/>
      <c r="G64" s="18"/>
      <c r="H64" s="18"/>
      <c r="I64" s="18"/>
      <c r="J64" s="18"/>
    </row>
    <row r="65" spans="1:10">
      <c r="A65" s="18"/>
      <c r="B65" s="18"/>
      <c r="C65" s="18"/>
      <c r="D65" s="18"/>
      <c r="E65" s="18"/>
      <c r="F65" s="18"/>
      <c r="G65" s="18"/>
      <c r="H65" s="18"/>
      <c r="I65" s="18"/>
      <c r="J65" s="18"/>
    </row>
    <row r="66" spans="1:10">
      <c r="A66" s="18"/>
      <c r="B66" s="18"/>
      <c r="C66" s="18"/>
      <c r="D66" s="18"/>
      <c r="E66" s="18"/>
      <c r="F66" s="18"/>
      <c r="G66" s="18"/>
      <c r="H66" s="18"/>
      <c r="I66" s="18"/>
      <c r="J66" s="18"/>
    </row>
    <row r="67" spans="1:10">
      <c r="A67" s="18"/>
      <c r="B67" s="18"/>
      <c r="C67" s="18"/>
      <c r="D67" s="18"/>
      <c r="E67" s="18"/>
      <c r="F67" s="18"/>
      <c r="G67" s="18"/>
      <c r="H67" s="18"/>
      <c r="I67" s="18"/>
      <c r="J67" s="18"/>
    </row>
    <row r="68" spans="1:10">
      <c r="A68" s="18"/>
      <c r="B68" s="18"/>
      <c r="C68" s="18"/>
      <c r="D68" s="18"/>
      <c r="E68" s="18"/>
      <c r="F68" s="18"/>
      <c r="G68" s="18"/>
      <c r="H68" s="18"/>
      <c r="I68" s="18"/>
      <c r="J68" s="18"/>
    </row>
    <row r="69" spans="1:10">
      <c r="A69" s="18"/>
      <c r="B69" s="18"/>
      <c r="C69" s="18"/>
      <c r="D69" s="18"/>
      <c r="E69" s="18"/>
      <c r="F69" s="18"/>
      <c r="G69" s="18"/>
      <c r="H69" s="18"/>
      <c r="I69" s="18"/>
      <c r="J69" s="18"/>
    </row>
    <row r="70" spans="1:10">
      <c r="A70" s="18"/>
      <c r="B70" s="18"/>
      <c r="C70" s="18"/>
      <c r="D70" s="18"/>
      <c r="E70" s="18"/>
      <c r="F70" s="18"/>
      <c r="G70" s="18"/>
      <c r="H70" s="18"/>
      <c r="I70" s="18"/>
      <c r="J70" s="18"/>
    </row>
    <row r="71" spans="1:10">
      <c r="A71" s="18"/>
      <c r="B71" s="18"/>
      <c r="C71" s="18"/>
      <c r="D71" s="18"/>
      <c r="E71" s="18"/>
      <c r="F71" s="18"/>
      <c r="G71" s="18"/>
      <c r="H71" s="18"/>
      <c r="I71" s="18"/>
      <c r="J71" s="18"/>
    </row>
    <row r="72" spans="1:10">
      <c r="A72" s="18"/>
      <c r="B72" s="18"/>
      <c r="C72" s="18"/>
      <c r="D72" s="18"/>
      <c r="E72" s="18"/>
      <c r="F72" s="18"/>
      <c r="G72" s="18"/>
      <c r="H72" s="18"/>
      <c r="I72" s="18"/>
      <c r="J72" s="18"/>
    </row>
    <row r="73" spans="1:10">
      <c r="A73" s="18"/>
      <c r="B73" s="18"/>
      <c r="C73" s="18"/>
      <c r="D73" s="18"/>
      <c r="E73" s="18"/>
      <c r="F73" s="18"/>
      <c r="G73" s="18"/>
      <c r="H73" s="18"/>
      <c r="I73" s="18"/>
      <c r="J73" s="18"/>
    </row>
    <row r="74" spans="1:10">
      <c r="A74" s="18"/>
      <c r="B74" s="18"/>
      <c r="C74" s="18"/>
      <c r="D74" s="18"/>
      <c r="E74" s="18"/>
      <c r="F74" s="18"/>
      <c r="G74" s="18"/>
      <c r="H74" s="18"/>
      <c r="I74" s="18"/>
      <c r="J74" s="18"/>
    </row>
    <row r="75" spans="1:10">
      <c r="A75" s="18"/>
      <c r="B75" s="18"/>
      <c r="C75" s="18"/>
      <c r="D75" s="18"/>
      <c r="E75" s="18"/>
      <c r="F75" s="18"/>
      <c r="G75" s="18"/>
      <c r="H75" s="18"/>
      <c r="I75" s="18"/>
      <c r="J75" s="18"/>
    </row>
    <row r="76" spans="1:10">
      <c r="A76" s="18"/>
      <c r="B76" s="18"/>
      <c r="C76" s="18"/>
      <c r="D76" s="18"/>
      <c r="E76" s="18"/>
      <c r="F76" s="18"/>
      <c r="G76" s="18"/>
      <c r="H76" s="18"/>
      <c r="I76" s="18"/>
      <c r="J76" s="18"/>
    </row>
    <row r="77" spans="1:10">
      <c r="A77" s="18"/>
      <c r="B77" s="18"/>
      <c r="C77" s="18"/>
      <c r="D77" s="18"/>
      <c r="E77" s="18"/>
      <c r="F77" s="18"/>
      <c r="G77" s="18"/>
      <c r="H77" s="18"/>
      <c r="I77" s="18"/>
      <c r="J77" s="18"/>
    </row>
    <row r="78" spans="1:10">
      <c r="A78" s="18"/>
      <c r="B78" s="18"/>
      <c r="C78" s="18"/>
      <c r="D78" s="18"/>
      <c r="E78" s="18"/>
      <c r="F78" s="18"/>
      <c r="G78" s="18"/>
      <c r="H78" s="18"/>
      <c r="I78" s="18"/>
      <c r="J78" s="18"/>
    </row>
    <row r="79" spans="1:10">
      <c r="A79" s="18"/>
      <c r="B79" s="18"/>
      <c r="C79" s="18"/>
      <c r="D79" s="18"/>
      <c r="E79" s="18"/>
      <c r="F79" s="18"/>
      <c r="G79" s="18"/>
      <c r="H79" s="18"/>
      <c r="I79" s="18"/>
      <c r="J79" s="18"/>
    </row>
    <row r="80" spans="1:10">
      <c r="A80" s="18"/>
      <c r="B80" s="18"/>
      <c r="C80" s="18"/>
      <c r="D80" s="18"/>
      <c r="E80" s="18"/>
      <c r="F80" s="18"/>
      <c r="G80" s="18"/>
      <c r="H80" s="18"/>
      <c r="I80" s="18"/>
      <c r="J80" s="18"/>
    </row>
    <row r="81" spans="1:10">
      <c r="A81" s="18"/>
      <c r="B81" s="18"/>
      <c r="C81" s="18"/>
      <c r="D81" s="18"/>
      <c r="E81" s="18"/>
      <c r="F81" s="18"/>
      <c r="G81" s="18"/>
      <c r="H81" s="18"/>
      <c r="I81" s="18"/>
      <c r="J81" s="18"/>
    </row>
    <row r="82" spans="1:10">
      <c r="A82" s="18"/>
      <c r="B82" s="18"/>
      <c r="C82" s="18"/>
      <c r="D82" s="18"/>
      <c r="E82" s="18"/>
      <c r="F82" s="18"/>
      <c r="G82" s="18"/>
      <c r="H82" s="18"/>
      <c r="I82" s="18"/>
      <c r="J82" s="18"/>
    </row>
    <row r="83" spans="1:10">
      <c r="A83" s="18"/>
      <c r="B83" s="18"/>
      <c r="C83" s="18"/>
      <c r="D83" s="18"/>
      <c r="E83" s="18"/>
      <c r="F83" s="18"/>
      <c r="G83" s="18"/>
      <c r="H83" s="18"/>
      <c r="I83" s="18"/>
      <c r="J83" s="18"/>
    </row>
    <row r="84" spans="1:10">
      <c r="A84" s="18"/>
      <c r="B84" s="18"/>
      <c r="C84" s="18"/>
      <c r="D84" s="18"/>
      <c r="E84" s="18"/>
      <c r="F84" s="18"/>
      <c r="G84" s="18"/>
      <c r="H84" s="18"/>
      <c r="I84" s="18"/>
      <c r="J84" s="18"/>
    </row>
    <row r="85" spans="1:10">
      <c r="A85" s="18"/>
      <c r="B85" s="18"/>
      <c r="C85" s="18"/>
      <c r="D85" s="18"/>
      <c r="E85" s="18"/>
      <c r="F85" s="18"/>
      <c r="G85" s="18"/>
      <c r="H85" s="18"/>
      <c r="I85" s="18"/>
      <c r="J85" s="18"/>
    </row>
    <row r="86" spans="1:10">
      <c r="A86" s="18"/>
      <c r="B86" s="18"/>
      <c r="C86" s="18"/>
      <c r="D86" s="18"/>
      <c r="E86" s="18"/>
      <c r="F86" s="18"/>
      <c r="G86" s="18"/>
      <c r="H86" s="18"/>
      <c r="I86" s="18"/>
      <c r="J86" s="18"/>
    </row>
    <row r="87" spans="1:10">
      <c r="A87" s="18"/>
      <c r="B87" s="18"/>
      <c r="C87" s="18"/>
      <c r="D87" s="18"/>
      <c r="E87" s="18"/>
      <c r="F87" s="18"/>
      <c r="G87" s="18"/>
      <c r="H87" s="18"/>
      <c r="I87" s="18"/>
      <c r="J87" s="18"/>
    </row>
    <row r="88" spans="1:10">
      <c r="A88" s="18"/>
      <c r="B88" s="18"/>
      <c r="C88" s="18"/>
      <c r="D88" s="18"/>
      <c r="E88" s="18"/>
      <c r="F88" s="18"/>
      <c r="G88" s="18"/>
      <c r="H88" s="18"/>
      <c r="I88" s="18"/>
      <c r="J88" s="18"/>
    </row>
    <row r="89" spans="1:10">
      <c r="A89" s="18"/>
      <c r="B89" s="18"/>
      <c r="C89" s="18"/>
      <c r="D89" s="18"/>
      <c r="E89" s="18"/>
      <c r="F89" s="18"/>
      <c r="G89" s="18"/>
      <c r="H89" s="18"/>
      <c r="I89" s="18"/>
      <c r="J89" s="18"/>
    </row>
    <row r="90" spans="1:10">
      <c r="A90" s="18"/>
      <c r="B90" s="18"/>
      <c r="C90" s="18"/>
      <c r="D90" s="18"/>
      <c r="E90" s="18"/>
      <c r="F90" s="18"/>
      <c r="G90" s="18"/>
      <c r="H90" s="18"/>
      <c r="I90" s="18"/>
      <c r="J90" s="18"/>
    </row>
    <row r="91" spans="1:10">
      <c r="A91" s="18"/>
      <c r="B91" s="18"/>
      <c r="C91" s="18"/>
      <c r="D91" s="18"/>
      <c r="E91" s="18"/>
      <c r="F91" s="18"/>
      <c r="G91" s="18"/>
      <c r="H91" s="18"/>
      <c r="I91" s="18"/>
      <c r="J91" s="18"/>
    </row>
    <row r="92" spans="1:10">
      <c r="A92" s="18"/>
      <c r="B92" s="18"/>
      <c r="C92" s="18"/>
      <c r="D92" s="18"/>
      <c r="E92" s="18"/>
      <c r="F92" s="18"/>
      <c r="G92" s="18"/>
      <c r="H92" s="18"/>
      <c r="I92" s="18"/>
      <c r="J92" s="18"/>
    </row>
    <row r="93" spans="1:10">
      <c r="A93" s="18"/>
      <c r="B93" s="18"/>
      <c r="C93" s="18"/>
      <c r="D93" s="18"/>
      <c r="E93" s="18"/>
      <c r="F93" s="18"/>
      <c r="G93" s="18"/>
      <c r="H93" s="18"/>
      <c r="I93" s="18"/>
      <c r="J93" s="18"/>
    </row>
    <row r="94" spans="1:10">
      <c r="A94" s="18"/>
      <c r="B94" s="18"/>
      <c r="C94" s="18"/>
      <c r="D94" s="18"/>
      <c r="E94" s="18"/>
      <c r="F94" s="18"/>
      <c r="G94" s="18"/>
      <c r="H94" s="18"/>
      <c r="I94" s="18"/>
      <c r="J94" s="18"/>
    </row>
    <row r="95" spans="1:10">
      <c r="A95" s="18"/>
      <c r="B95" s="18"/>
      <c r="C95" s="18"/>
      <c r="D95" s="18"/>
      <c r="E95" s="18"/>
      <c r="F95" s="18"/>
      <c r="G95" s="18"/>
      <c r="H95" s="18"/>
      <c r="I95" s="18"/>
      <c r="J95" s="18"/>
    </row>
    <row r="96" spans="1:10">
      <c r="A96" s="18"/>
      <c r="B96" s="18"/>
      <c r="C96" s="18"/>
      <c r="D96" s="18"/>
      <c r="E96" s="18"/>
      <c r="F96" s="18"/>
      <c r="G96" s="18"/>
      <c r="H96" s="18"/>
      <c r="I96" s="18"/>
      <c r="J96" s="18"/>
    </row>
    <row r="97" spans="1:10">
      <c r="A97" s="18"/>
      <c r="B97" s="18"/>
      <c r="C97" s="18"/>
      <c r="D97" s="18"/>
      <c r="E97" s="18"/>
      <c r="F97" s="18"/>
      <c r="G97" s="18"/>
      <c r="H97" s="18"/>
      <c r="I97" s="18"/>
      <c r="J97" s="18"/>
    </row>
    <row r="98" spans="1:10">
      <c r="A98" s="18"/>
      <c r="B98" s="18"/>
      <c r="C98" s="18"/>
      <c r="D98" s="18"/>
      <c r="E98" s="18"/>
      <c r="F98" s="18"/>
      <c r="G98" s="18"/>
      <c r="H98" s="18"/>
      <c r="I98" s="18"/>
      <c r="J98" s="18"/>
    </row>
    <row r="99" spans="1:10">
      <c r="A99" s="18"/>
      <c r="B99" s="18"/>
      <c r="C99" s="18"/>
      <c r="D99" s="18"/>
      <c r="E99" s="18"/>
      <c r="F99" s="18"/>
      <c r="G99" s="18"/>
      <c r="H99" s="18"/>
      <c r="I99" s="18"/>
      <c r="J99" s="18"/>
    </row>
  </sheetData>
  <mergeCells count="19">
    <mergeCell ref="B18:J18"/>
    <mergeCell ref="B26:J26"/>
    <mergeCell ref="B12:J12"/>
    <mergeCell ref="B1:J1"/>
    <mergeCell ref="B2:J2"/>
    <mergeCell ref="B3:J3"/>
    <mergeCell ref="B11:J11"/>
    <mergeCell ref="C15:E15"/>
    <mergeCell ref="I15:J15"/>
    <mergeCell ref="E16:F16"/>
    <mergeCell ref="H16:J16"/>
    <mergeCell ref="B14:J14"/>
    <mergeCell ref="B23:J24"/>
    <mergeCell ref="B27:J27"/>
    <mergeCell ref="C28:J28"/>
    <mergeCell ref="E19:G19"/>
    <mergeCell ref="I19:J19"/>
    <mergeCell ref="C20:J20"/>
    <mergeCell ref="C21:J2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85A2-B716-4B35-AFAC-CEF3709676BD}">
  <dimension ref="B1:G23"/>
  <sheetViews>
    <sheetView workbookViewId="0">
      <selection activeCell="A14" sqref="A14"/>
    </sheetView>
  </sheetViews>
  <sheetFormatPr baseColWidth="10" defaultColWidth="8" defaultRowHeight="15"/>
  <cols>
    <col min="1" max="1" width="5.25" style="1090" customWidth="1"/>
    <col min="2" max="2" width="24.5" style="1090" customWidth="1"/>
    <col min="3" max="3" width="14" style="1090" customWidth="1"/>
    <col min="4" max="4" width="29.375" style="1090" customWidth="1"/>
    <col min="5" max="7" width="30.625" style="1090" customWidth="1"/>
    <col min="8" max="16384" width="8" style="1090"/>
  </cols>
  <sheetData>
    <row r="1" spans="2:7" ht="35.1" customHeight="1">
      <c r="B1" s="1629" t="s">
        <v>3257</v>
      </c>
      <c r="C1" s="1630"/>
      <c r="D1" s="1630"/>
      <c r="E1" s="1630"/>
      <c r="F1" s="1630"/>
      <c r="G1" s="1630"/>
    </row>
    <row r="2" spans="2:7" ht="35.1" customHeight="1">
      <c r="B2" s="1630"/>
      <c r="C2" s="1630"/>
      <c r="D2" s="1630"/>
      <c r="E2" s="1630"/>
      <c r="F2" s="1630"/>
      <c r="G2" s="1630"/>
    </row>
    <row r="3" spans="2:7" ht="35.1" customHeight="1">
      <c r="B3" s="1091" t="s">
        <v>3258</v>
      </c>
      <c r="C3" s="1092" t="s">
        <v>3259</v>
      </c>
      <c r="D3" s="1093"/>
      <c r="E3" s="1091" t="s">
        <v>3260</v>
      </c>
      <c r="F3" s="1092" t="s">
        <v>4984</v>
      </c>
      <c r="G3" s="1093"/>
    </row>
    <row r="4" spans="2:7" ht="35.1" customHeight="1">
      <c r="B4" s="1091" t="s">
        <v>3261</v>
      </c>
      <c r="C4" s="1092" t="s">
        <v>3262</v>
      </c>
      <c r="D4" s="1093"/>
      <c r="E4" s="1091" t="s">
        <v>3263</v>
      </c>
      <c r="F4" s="1092" t="s">
        <v>3264</v>
      </c>
      <c r="G4" s="1093"/>
    </row>
    <row r="5" spans="2:7" ht="35.1" customHeight="1">
      <c r="B5" s="1631" t="s">
        <v>3265</v>
      </c>
      <c r="C5" s="1632"/>
      <c r="D5" s="1632"/>
      <c r="E5" s="1632"/>
      <c r="F5" s="1632"/>
      <c r="G5" s="1632"/>
    </row>
    <row r="6" spans="2:7" ht="35.1" customHeight="1">
      <c r="B6" s="1094" t="s">
        <v>3266</v>
      </c>
      <c r="C6" s="1094" t="s">
        <v>3267</v>
      </c>
      <c r="D6" s="1094" t="s">
        <v>4985</v>
      </c>
      <c r="E6" s="1094" t="s">
        <v>3268</v>
      </c>
      <c r="F6" s="1094" t="s">
        <v>3269</v>
      </c>
      <c r="G6" s="1094" t="s">
        <v>3270</v>
      </c>
    </row>
    <row r="7" spans="2:7" ht="45" customHeight="1">
      <c r="B7" s="1095" t="s">
        <v>3271</v>
      </c>
      <c r="C7" s="1096" t="s">
        <v>3272</v>
      </c>
      <c r="D7" s="1096" t="s">
        <v>3273</v>
      </c>
      <c r="E7" s="1097" t="s">
        <v>3274</v>
      </c>
      <c r="F7" s="1097" t="s">
        <v>3275</v>
      </c>
      <c r="G7" s="1097" t="s">
        <v>4986</v>
      </c>
    </row>
    <row r="8" spans="2:7" ht="45" customHeight="1">
      <c r="B8" s="1098" t="s">
        <v>3276</v>
      </c>
      <c r="C8" s="1099" t="s">
        <v>3277</v>
      </c>
      <c r="D8" s="1099" t="s">
        <v>3278</v>
      </c>
      <c r="E8" s="1100" t="s">
        <v>3279</v>
      </c>
      <c r="F8" s="1100" t="s">
        <v>3280</v>
      </c>
      <c r="G8" s="1100" t="s">
        <v>4987</v>
      </c>
    </row>
    <row r="9" spans="2:7" ht="45" customHeight="1">
      <c r="B9" s="1095" t="s">
        <v>3281</v>
      </c>
      <c r="C9" s="1096" t="s">
        <v>3282</v>
      </c>
      <c r="D9" s="1096" t="s">
        <v>3283</v>
      </c>
      <c r="E9" s="1097" t="s">
        <v>3284</v>
      </c>
      <c r="F9" s="1097" t="s">
        <v>3285</v>
      </c>
      <c r="G9" s="1097" t="s">
        <v>4988</v>
      </c>
    </row>
    <row r="10" spans="2:7" ht="45" customHeight="1">
      <c r="B10" s="1098" t="s">
        <v>3286</v>
      </c>
      <c r="C10" s="1099" t="s">
        <v>3287</v>
      </c>
      <c r="D10" s="1099" t="s">
        <v>3288</v>
      </c>
      <c r="E10" s="1100" t="s">
        <v>3289</v>
      </c>
      <c r="F10" s="1100" t="s">
        <v>3290</v>
      </c>
      <c r="G10" s="1100" t="s">
        <v>3291</v>
      </c>
    </row>
    <row r="11" spans="2:7" ht="35.1" customHeight="1"/>
    <row r="12" spans="2:7" ht="35.1" customHeight="1">
      <c r="B12" s="1631" t="s">
        <v>3292</v>
      </c>
      <c r="C12" s="1632"/>
      <c r="D12" s="1632"/>
      <c r="E12" s="1632"/>
      <c r="F12" s="1632"/>
      <c r="G12" s="1632"/>
    </row>
    <row r="13" spans="2:7" ht="35.1" customHeight="1">
      <c r="B13" s="1094" t="s">
        <v>3293</v>
      </c>
      <c r="C13" s="1094" t="s">
        <v>3294</v>
      </c>
      <c r="D13" s="1094" t="s">
        <v>3295</v>
      </c>
      <c r="E13" s="1094" t="s">
        <v>3296</v>
      </c>
      <c r="F13" s="1094" t="s">
        <v>3297</v>
      </c>
      <c r="G13" s="1094"/>
    </row>
    <row r="14" spans="2:7" ht="50.1" customHeight="1">
      <c r="B14" s="1101" t="s">
        <v>3298</v>
      </c>
      <c r="C14" s="1102" t="s">
        <v>3299</v>
      </c>
      <c r="D14" s="1103" t="s">
        <v>3300</v>
      </c>
      <c r="E14" s="1103" t="s">
        <v>3301</v>
      </c>
      <c r="F14" s="1633" t="s">
        <v>3302</v>
      </c>
      <c r="G14" s="1624"/>
    </row>
    <row r="15" spans="2:7" ht="50.1" customHeight="1">
      <c r="B15" s="1104" t="s">
        <v>3303</v>
      </c>
      <c r="C15" s="1096" t="s">
        <v>3304</v>
      </c>
      <c r="D15" s="1097" t="s">
        <v>3305</v>
      </c>
      <c r="E15" s="1097" t="s">
        <v>3306</v>
      </c>
      <c r="F15" s="1634" t="s">
        <v>3307</v>
      </c>
      <c r="G15" s="1628"/>
    </row>
    <row r="16" spans="2:7" ht="35.1" customHeight="1"/>
    <row r="17" spans="2:7" ht="35.1" customHeight="1">
      <c r="B17" s="1631" t="s">
        <v>4989</v>
      </c>
      <c r="C17" s="1632"/>
      <c r="D17" s="1632"/>
      <c r="E17" s="1632"/>
      <c r="F17" s="1632"/>
      <c r="G17" s="1632"/>
    </row>
    <row r="18" spans="2:7" ht="35.1" customHeight="1">
      <c r="B18" s="1094" t="s">
        <v>4990</v>
      </c>
      <c r="C18" s="1094" t="s">
        <v>3401</v>
      </c>
      <c r="D18" s="1094" t="s">
        <v>4991</v>
      </c>
      <c r="E18" s="1094" t="s">
        <v>4115</v>
      </c>
      <c r="F18" s="1094" t="s">
        <v>4992</v>
      </c>
      <c r="G18" s="1094"/>
    </row>
    <row r="19" spans="2:7" ht="45" customHeight="1">
      <c r="B19" s="1101" t="s">
        <v>4993</v>
      </c>
      <c r="C19" s="1102" t="s">
        <v>4994</v>
      </c>
      <c r="D19" s="1103" t="s">
        <v>4995</v>
      </c>
      <c r="E19" s="1103" t="s">
        <v>4996</v>
      </c>
      <c r="F19" s="1623" t="s">
        <v>4997</v>
      </c>
      <c r="G19" s="1624"/>
    </row>
    <row r="20" spans="2:7" ht="45" customHeight="1">
      <c r="B20" s="1105" t="s">
        <v>152</v>
      </c>
      <c r="C20" s="1099" t="s">
        <v>4998</v>
      </c>
      <c r="D20" s="1100" t="s">
        <v>4999</v>
      </c>
      <c r="E20" s="1100" t="s">
        <v>5000</v>
      </c>
      <c r="F20" s="1625" t="s">
        <v>5001</v>
      </c>
      <c r="G20" s="1626"/>
    </row>
    <row r="21" spans="2:7" ht="45" customHeight="1">
      <c r="B21" s="1104" t="s">
        <v>5002</v>
      </c>
      <c r="C21" s="1096" t="s">
        <v>5003</v>
      </c>
      <c r="D21" s="1097" t="s">
        <v>5004</v>
      </c>
      <c r="E21" s="1097" t="s">
        <v>5005</v>
      </c>
      <c r="F21" s="1627" t="s">
        <v>5006</v>
      </c>
      <c r="G21" s="1628"/>
    </row>
    <row r="22" spans="2:7" ht="45" customHeight="1">
      <c r="B22" s="1105" t="s">
        <v>5007</v>
      </c>
      <c r="C22" s="1099" t="s">
        <v>5008</v>
      </c>
      <c r="D22" s="1100" t="s">
        <v>5004</v>
      </c>
      <c r="E22" s="1100" t="s">
        <v>5005</v>
      </c>
      <c r="F22" s="1625" t="s">
        <v>5006</v>
      </c>
      <c r="G22" s="1626"/>
    </row>
    <row r="23" spans="2:7" ht="15.75">
      <c r="B23" s="1288" t="s">
        <v>4488</v>
      </c>
    </row>
  </sheetData>
  <mergeCells count="10">
    <mergeCell ref="F19:G19"/>
    <mergeCell ref="F20:G20"/>
    <mergeCell ref="F21:G21"/>
    <mergeCell ref="F22:G22"/>
    <mergeCell ref="B1:G2"/>
    <mergeCell ref="B5:G5"/>
    <mergeCell ref="B12:G12"/>
    <mergeCell ref="F14:G14"/>
    <mergeCell ref="F15:G15"/>
    <mergeCell ref="B17:G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E7AE6-1697-4D21-9F95-13168DFE2715}">
  <dimension ref="B1:J231"/>
  <sheetViews>
    <sheetView zoomScaleNormal="100" workbookViewId="0">
      <selection activeCell="A15" sqref="A15"/>
    </sheetView>
  </sheetViews>
  <sheetFormatPr baseColWidth="10" defaultRowHeight="15.75"/>
  <cols>
    <col min="1" max="1" width="4.5" style="1106" customWidth="1"/>
    <col min="2" max="2" width="34.5" style="1106" customWidth="1"/>
    <col min="3" max="3" width="36" style="1106" customWidth="1"/>
    <col min="4" max="4" width="46" style="1106" customWidth="1"/>
    <col min="5" max="6" width="11" style="1106"/>
    <col min="7" max="7" width="12.5" style="1106" customWidth="1"/>
    <col min="8" max="9" width="11" style="1106"/>
    <col min="10" max="10" width="40.25" style="1106" customWidth="1"/>
    <col min="11" max="16384" width="11" style="1106"/>
  </cols>
  <sheetData>
    <row r="1" spans="2:10" ht="35.1" customHeight="1">
      <c r="B1" s="1636" t="s">
        <v>5009</v>
      </c>
      <c r="C1" s="1636"/>
      <c r="D1" s="1636"/>
      <c r="E1" s="1636"/>
      <c r="F1" s="1636"/>
      <c r="G1" s="1636"/>
      <c r="H1" s="1636"/>
      <c r="I1" s="1636"/>
      <c r="J1" s="1636"/>
    </row>
    <row r="2" spans="2:10" ht="35.1" customHeight="1">
      <c r="B2" s="1637" t="s">
        <v>5010</v>
      </c>
      <c r="C2" s="1637"/>
      <c r="D2" s="1637"/>
      <c r="E2" s="1637"/>
      <c r="F2" s="1637"/>
      <c r="G2" s="1637"/>
      <c r="H2" s="1637"/>
      <c r="I2" s="1108"/>
      <c r="J2" s="1108"/>
    </row>
    <row r="3" spans="2:10" ht="35.1" customHeight="1">
      <c r="B3" s="1637"/>
      <c r="C3" s="1637"/>
      <c r="D3" s="1637"/>
      <c r="E3" s="1637"/>
      <c r="F3" s="1637"/>
      <c r="G3" s="1637"/>
      <c r="H3" s="1637"/>
      <c r="I3" s="1108"/>
      <c r="J3" s="1108"/>
    </row>
    <row r="4" spans="2:10" ht="35.1" customHeight="1">
      <c r="B4" s="1638" t="s">
        <v>3308</v>
      </c>
      <c r="C4" s="1638"/>
      <c r="D4" s="1638"/>
      <c r="E4" s="1638"/>
      <c r="F4" s="1638"/>
      <c r="G4" s="1638"/>
      <c r="H4" s="1638"/>
      <c r="I4" s="1638"/>
      <c r="J4" s="1638"/>
    </row>
    <row r="5" spans="2:10" ht="35.1" customHeight="1">
      <c r="B5" s="1107" t="s">
        <v>3309</v>
      </c>
      <c r="C5" s="1108"/>
      <c r="D5" s="1108"/>
      <c r="E5" s="1108"/>
      <c r="F5" s="1108"/>
      <c r="G5" s="1108"/>
      <c r="H5" s="1108"/>
      <c r="I5" s="1108"/>
      <c r="J5" s="1108"/>
    </row>
    <row r="6" spans="2:10" ht="35.1" customHeight="1">
      <c r="B6" s="1109" t="s">
        <v>3310</v>
      </c>
      <c r="C6" s="1108"/>
      <c r="D6" s="1108"/>
      <c r="E6" s="1108"/>
      <c r="F6" s="1108"/>
      <c r="G6" s="1108"/>
      <c r="H6" s="1108"/>
      <c r="I6" s="1108"/>
      <c r="J6" s="1108"/>
    </row>
    <row r="7" spans="2:10" ht="35.1" customHeight="1">
      <c r="B7" s="1110" t="s">
        <v>3311</v>
      </c>
      <c r="C7" s="1108"/>
      <c r="D7" s="1108"/>
      <c r="E7" s="1108"/>
      <c r="F7" s="1108"/>
      <c r="G7" s="1108"/>
      <c r="H7" s="1108"/>
      <c r="I7" s="1108"/>
      <c r="J7" s="1108"/>
    </row>
    <row r="8" spans="2:10" ht="35.1" customHeight="1">
      <c r="B8" s="1110" t="s">
        <v>3312</v>
      </c>
      <c r="C8" s="1108"/>
      <c r="D8" s="1108"/>
      <c r="E8" s="1108"/>
      <c r="F8" s="1108"/>
      <c r="G8" s="1108"/>
      <c r="H8" s="1108"/>
      <c r="I8" s="1108"/>
      <c r="J8" s="1108"/>
    </row>
    <row r="9" spans="2:10" ht="35.1" customHeight="1">
      <c r="B9" s="1109" t="s">
        <v>5011</v>
      </c>
      <c r="C9" s="1108"/>
      <c r="D9" s="1108"/>
      <c r="E9" s="1108"/>
      <c r="F9" s="1108"/>
      <c r="G9" s="1108"/>
      <c r="H9" s="1108"/>
      <c r="I9" s="1108"/>
      <c r="J9" s="1108"/>
    </row>
    <row r="10" spans="2:10" ht="35.1" customHeight="1">
      <c r="B10" s="1110" t="s">
        <v>3313</v>
      </c>
      <c r="C10" s="1108"/>
      <c r="D10" s="1108"/>
      <c r="E10" s="1108"/>
      <c r="F10" s="1108"/>
      <c r="G10" s="1108"/>
      <c r="H10" s="1108"/>
      <c r="I10" s="1108"/>
      <c r="J10" s="1108"/>
    </row>
    <row r="11" spans="2:10" ht="35.1" customHeight="1">
      <c r="B11" s="1110" t="s">
        <v>3314</v>
      </c>
      <c r="C11" s="1108"/>
      <c r="D11" s="1108"/>
      <c r="E11" s="1108"/>
      <c r="F11" s="1108"/>
      <c r="G11" s="1108"/>
      <c r="H11" s="1108"/>
      <c r="I11" s="1108"/>
      <c r="J11" s="1108"/>
    </row>
    <row r="12" spans="2:10" ht="35.1" customHeight="1">
      <c r="B12" s="1638" t="s">
        <v>5012</v>
      </c>
      <c r="C12" s="1638"/>
      <c r="D12" s="1638"/>
      <c r="E12" s="1638"/>
      <c r="F12" s="1638"/>
      <c r="G12" s="1638"/>
      <c r="H12" s="1638"/>
      <c r="I12" s="1638"/>
      <c r="J12" s="1638"/>
    </row>
    <row r="13" spans="2:10" ht="35.1" customHeight="1">
      <c r="B13" s="1638" t="s">
        <v>3315</v>
      </c>
      <c r="C13" s="1638"/>
      <c r="D13" s="1638"/>
      <c r="E13" s="1638"/>
      <c r="F13" s="1638"/>
      <c r="G13" s="1638"/>
      <c r="H13" s="1638"/>
      <c r="I13" s="1638"/>
      <c r="J13" s="1638"/>
    </row>
    <row r="14" spans="2:10" ht="35.1" customHeight="1">
      <c r="B14" s="1107" t="s">
        <v>5013</v>
      </c>
      <c r="C14" s="1108"/>
      <c r="D14" s="1108"/>
      <c r="E14" s="1108"/>
      <c r="F14" s="1108"/>
      <c r="G14" s="1108"/>
      <c r="H14" s="1108"/>
    </row>
    <row r="15" spans="2:10" ht="35.1" customHeight="1">
      <c r="B15" s="1111" t="s">
        <v>115</v>
      </c>
      <c r="C15" s="1111" t="s">
        <v>5014</v>
      </c>
      <c r="D15" s="1111" t="s">
        <v>5015</v>
      </c>
      <c r="E15" s="1112"/>
      <c r="F15" s="1112"/>
      <c r="G15" s="1112"/>
      <c r="H15" s="1112"/>
      <c r="I15" s="1112"/>
      <c r="J15" s="1112"/>
    </row>
    <row r="16" spans="2:10" ht="35.1" customHeight="1">
      <c r="B16" s="1113" t="s">
        <v>4993</v>
      </c>
      <c r="C16" s="1114" t="s">
        <v>4943</v>
      </c>
      <c r="D16" s="1115" t="s">
        <v>5016</v>
      </c>
      <c r="E16" s="1108"/>
      <c r="F16" s="1108"/>
      <c r="G16" s="1108"/>
      <c r="H16" s="1108"/>
      <c r="I16" s="1108"/>
      <c r="J16" s="1108"/>
    </row>
    <row r="17" spans="2:10" ht="35.1" customHeight="1">
      <c r="B17" s="1113" t="s">
        <v>152</v>
      </c>
      <c r="C17" s="1114" t="s">
        <v>4938</v>
      </c>
      <c r="D17" s="1115" t="s">
        <v>5017</v>
      </c>
      <c r="E17" s="1108"/>
      <c r="F17" s="1108"/>
      <c r="G17" s="1108"/>
      <c r="H17" s="1108"/>
      <c r="I17" s="1108"/>
      <c r="J17" s="1108"/>
    </row>
    <row r="18" spans="2:10" ht="35.1" customHeight="1">
      <c r="B18" s="1113" t="s">
        <v>5018</v>
      </c>
      <c r="C18" s="1114" t="s">
        <v>4938</v>
      </c>
      <c r="D18" s="1115" t="s">
        <v>5019</v>
      </c>
      <c r="E18" s="1108"/>
      <c r="F18" s="1108"/>
      <c r="G18" s="1108"/>
      <c r="H18" s="1108"/>
      <c r="I18" s="1108"/>
      <c r="J18" s="1108"/>
    </row>
    <row r="19" spans="2:10" ht="35.1" customHeight="1">
      <c r="B19" s="1113" t="s">
        <v>5020</v>
      </c>
      <c r="C19" s="1114" t="s">
        <v>5021</v>
      </c>
      <c r="D19" s="1115" t="s">
        <v>5022</v>
      </c>
      <c r="E19" s="1108"/>
      <c r="F19" s="1108"/>
      <c r="G19" s="1108"/>
      <c r="H19" s="1108"/>
      <c r="I19" s="1108"/>
      <c r="J19" s="1108"/>
    </row>
    <row r="20" spans="2:10" ht="35.1" customHeight="1">
      <c r="B20" s="1635" t="s">
        <v>5023</v>
      </c>
      <c r="C20" s="1635"/>
      <c r="D20" s="1635"/>
      <c r="E20" s="1635"/>
      <c r="F20" s="1635"/>
      <c r="G20" s="1635"/>
      <c r="H20" s="1635"/>
      <c r="I20" s="1108"/>
      <c r="J20" s="1108"/>
    </row>
    <row r="21" spans="2:10" ht="35.1" customHeight="1">
      <c r="B21" s="1635"/>
      <c r="C21" s="1635"/>
      <c r="D21" s="1635"/>
      <c r="E21" s="1635"/>
      <c r="F21" s="1635"/>
      <c r="G21" s="1635"/>
      <c r="H21" s="1635"/>
      <c r="I21" s="1108"/>
      <c r="J21" s="1108"/>
    </row>
    <row r="22" spans="2:10" ht="35.1" customHeight="1">
      <c r="B22" s="1638" t="s">
        <v>3317</v>
      </c>
      <c r="C22" s="1638"/>
      <c r="D22" s="1638"/>
      <c r="E22" s="1638"/>
      <c r="F22" s="1638"/>
      <c r="G22" s="1638"/>
      <c r="H22" s="1638"/>
      <c r="I22" s="1638"/>
      <c r="J22" s="1638"/>
    </row>
    <row r="23" spans="2:10" ht="35.1" customHeight="1">
      <c r="B23" s="1107" t="s">
        <v>5024</v>
      </c>
      <c r="C23" s="1108"/>
      <c r="D23" s="1108"/>
      <c r="E23" s="1108"/>
      <c r="F23" s="1108"/>
      <c r="G23" s="1108"/>
      <c r="H23" s="1108"/>
      <c r="I23" s="1108"/>
      <c r="J23" s="1108"/>
    </row>
    <row r="24" spans="2:10" ht="35.1" customHeight="1">
      <c r="B24" s="1110" t="s">
        <v>5025</v>
      </c>
      <c r="C24" s="1108"/>
      <c r="D24" s="1108"/>
      <c r="E24" s="1108"/>
      <c r="F24" s="1108"/>
      <c r="G24" s="1108"/>
      <c r="H24" s="1108"/>
      <c r="I24" s="1108"/>
      <c r="J24" s="1108"/>
    </row>
    <row r="25" spans="2:10" ht="35.1" customHeight="1">
      <c r="B25" s="1110" t="s">
        <v>5026</v>
      </c>
      <c r="C25" s="1108"/>
      <c r="D25" s="1108"/>
      <c r="E25" s="1108"/>
      <c r="F25" s="1108"/>
      <c r="G25" s="1108"/>
      <c r="H25" s="1108"/>
      <c r="I25" s="1108"/>
      <c r="J25" s="1108"/>
    </row>
    <row r="26" spans="2:10" ht="35.1" customHeight="1">
      <c r="B26" s="1110" t="s">
        <v>5027</v>
      </c>
      <c r="C26" s="1108"/>
      <c r="D26" s="1108"/>
      <c r="E26" s="1108"/>
      <c r="F26" s="1108"/>
      <c r="G26" s="1108"/>
      <c r="H26" s="1108"/>
      <c r="I26" s="1108"/>
      <c r="J26" s="1108"/>
    </row>
    <row r="27" spans="2:10" ht="35.1" customHeight="1">
      <c r="B27" s="1107" t="s">
        <v>3318</v>
      </c>
      <c r="C27" s="1108"/>
      <c r="D27" s="1108"/>
      <c r="E27" s="1108"/>
      <c r="F27" s="1108"/>
      <c r="G27" s="1108"/>
      <c r="H27" s="1108"/>
      <c r="I27" s="1108"/>
      <c r="J27" s="1108"/>
    </row>
    <row r="28" spans="2:10" ht="35.1" customHeight="1">
      <c r="B28" s="1638" t="s">
        <v>3319</v>
      </c>
      <c r="C28" s="1638"/>
      <c r="D28" s="1638"/>
      <c r="E28" s="1638"/>
      <c r="F28" s="1638"/>
      <c r="G28" s="1638"/>
      <c r="H28" s="1638"/>
      <c r="I28" s="1638"/>
      <c r="J28" s="1638"/>
    </row>
    <row r="29" spans="2:10" ht="35.1" customHeight="1">
      <c r="B29" s="1639" t="s">
        <v>5028</v>
      </c>
      <c r="C29" s="1639"/>
      <c r="D29" s="1639"/>
      <c r="E29" s="1639"/>
      <c r="F29" s="1639"/>
      <c r="G29" s="1639"/>
      <c r="H29" s="1639"/>
      <c r="I29" s="1108"/>
      <c r="J29" s="1108"/>
    </row>
    <row r="30" spans="2:10" ht="35.1" customHeight="1">
      <c r="B30" s="1639"/>
      <c r="C30" s="1639"/>
      <c r="D30" s="1639"/>
      <c r="E30" s="1639"/>
      <c r="F30" s="1639"/>
      <c r="G30" s="1639"/>
      <c r="H30" s="1639"/>
      <c r="I30" s="1108"/>
      <c r="J30" s="1108"/>
    </row>
    <row r="31" spans="2:10" ht="35.1" customHeight="1">
      <c r="B31" s="1107" t="s">
        <v>3318</v>
      </c>
      <c r="C31" s="1108"/>
      <c r="D31" s="1108"/>
      <c r="E31" s="1108"/>
      <c r="F31" s="1108"/>
      <c r="G31" s="1108"/>
      <c r="H31" s="1108"/>
      <c r="I31" s="1108"/>
      <c r="J31" s="1108"/>
    </row>
    <row r="32" spans="2:10" ht="35.1" customHeight="1">
      <c r="B32" s="1109" t="s">
        <v>5029</v>
      </c>
      <c r="C32" s="1108"/>
      <c r="D32" s="1108"/>
      <c r="E32" s="1108"/>
      <c r="F32" s="1108"/>
      <c r="G32" s="1108"/>
      <c r="H32" s="1108"/>
      <c r="I32" s="1108"/>
      <c r="J32" s="1108"/>
    </row>
    <row r="33" spans="2:10" ht="35.1" customHeight="1">
      <c r="B33" s="1109" t="s">
        <v>3320</v>
      </c>
      <c r="C33" s="1108"/>
      <c r="D33" s="1108"/>
      <c r="E33" s="1108"/>
      <c r="F33" s="1108"/>
      <c r="G33" s="1108"/>
      <c r="H33" s="1108"/>
      <c r="I33" s="1108"/>
      <c r="J33" s="1108"/>
    </row>
    <row r="34" spans="2:10" ht="35.1" customHeight="1">
      <c r="B34" s="1109" t="s">
        <v>3321</v>
      </c>
      <c r="C34" s="1108"/>
      <c r="D34" s="1108"/>
      <c r="E34" s="1108"/>
      <c r="F34" s="1108"/>
      <c r="G34" s="1108"/>
      <c r="H34" s="1108"/>
      <c r="I34" s="1108"/>
      <c r="J34" s="1108"/>
    </row>
    <row r="35" spans="2:10" ht="35.1" customHeight="1">
      <c r="B35" s="1638" t="s">
        <v>3322</v>
      </c>
      <c r="C35" s="1638"/>
      <c r="D35" s="1638"/>
      <c r="E35" s="1638"/>
      <c r="F35" s="1638"/>
      <c r="G35" s="1638"/>
      <c r="H35" s="1638"/>
      <c r="I35" s="1638"/>
      <c r="J35" s="1638"/>
    </row>
    <row r="36" spans="2:10" ht="35.1" customHeight="1">
      <c r="B36" s="1640" t="s">
        <v>3323</v>
      </c>
      <c r="C36" s="1640"/>
      <c r="D36" s="1640"/>
      <c r="E36" s="1640"/>
      <c r="F36" s="1640"/>
      <c r="G36" s="1640"/>
      <c r="H36" s="1640"/>
      <c r="I36" s="1108"/>
      <c r="J36" s="1108"/>
    </row>
    <row r="37" spans="2:10" ht="35.1" customHeight="1">
      <c r="B37" s="1640"/>
      <c r="C37" s="1640"/>
      <c r="D37" s="1640"/>
      <c r="E37" s="1640"/>
      <c r="F37" s="1640"/>
      <c r="G37" s="1640"/>
      <c r="H37" s="1640"/>
      <c r="I37" s="1108"/>
      <c r="J37" s="1108"/>
    </row>
    <row r="38" spans="2:10" ht="35.1" customHeight="1">
      <c r="B38" s="1638" t="s">
        <v>3324</v>
      </c>
      <c r="C38" s="1638"/>
      <c r="D38" s="1638"/>
      <c r="E38" s="1638"/>
      <c r="F38" s="1638"/>
      <c r="G38" s="1638"/>
      <c r="H38" s="1638"/>
      <c r="I38" s="1638"/>
      <c r="J38" s="1638"/>
    </row>
    <row r="39" spans="2:10" ht="35.1" customHeight="1">
      <c r="B39" s="1641" t="s">
        <v>3325</v>
      </c>
      <c r="C39" s="1641"/>
      <c r="D39" s="1641"/>
      <c r="E39" s="1641"/>
      <c r="F39" s="1641"/>
      <c r="G39" s="1641"/>
      <c r="H39" s="1641"/>
      <c r="I39" s="1108"/>
      <c r="J39" s="1108"/>
    </row>
    <row r="40" spans="2:10" ht="35.1" customHeight="1">
      <c r="B40" s="1116"/>
      <c r="C40" s="1108"/>
      <c r="D40" s="1108"/>
      <c r="E40" s="1108"/>
      <c r="F40" s="1108"/>
      <c r="G40" s="1108"/>
      <c r="H40" s="1108"/>
      <c r="I40" s="1108"/>
      <c r="J40" s="1108"/>
    </row>
    <row r="41" spans="2:10" ht="35.1" customHeight="1">
      <c r="B41" s="1117"/>
      <c r="C41" s="1108"/>
      <c r="D41" s="1108"/>
      <c r="E41" s="1108"/>
      <c r="F41" s="1108"/>
      <c r="G41" s="1108"/>
      <c r="H41" s="1108"/>
      <c r="I41" s="1108"/>
      <c r="J41" s="1108"/>
    </row>
    <row r="42" spans="2:10" ht="35.1" customHeight="1">
      <c r="B42" s="1117"/>
      <c r="C42" s="1108"/>
      <c r="D42" s="1108"/>
      <c r="E42" s="1108"/>
      <c r="F42" s="1108"/>
      <c r="G42" s="1108"/>
      <c r="H42" s="1108"/>
      <c r="I42" s="1108"/>
      <c r="J42" s="1108"/>
    </row>
    <row r="43" spans="2:10" ht="35.1" customHeight="1">
      <c r="B43" s="1117"/>
      <c r="C43" s="1108"/>
      <c r="D43" s="1108"/>
      <c r="E43" s="1108"/>
      <c r="F43" s="1108"/>
      <c r="G43" s="1108"/>
      <c r="H43" s="1108"/>
      <c r="I43" s="1108"/>
      <c r="J43" s="1108"/>
    </row>
    <row r="44" spans="2:10" ht="35.1" customHeight="1">
      <c r="B44" s="1117"/>
      <c r="C44" s="1108"/>
      <c r="D44" s="1108"/>
      <c r="E44" s="1108"/>
      <c r="F44" s="1108"/>
      <c r="G44" s="1108"/>
      <c r="H44" s="1108"/>
      <c r="I44" s="1108"/>
      <c r="J44" s="1108"/>
    </row>
    <row r="45" spans="2:10" ht="35.1" customHeight="1">
      <c r="B45" s="1117"/>
      <c r="C45" s="1108"/>
      <c r="D45" s="1108"/>
      <c r="E45" s="1108"/>
      <c r="F45" s="1108"/>
      <c r="G45" s="1108"/>
      <c r="H45" s="1108"/>
      <c r="I45" s="1108"/>
      <c r="J45" s="1108"/>
    </row>
    <row r="46" spans="2:10" ht="35.1" customHeight="1">
      <c r="B46" s="1117"/>
      <c r="C46" s="1108"/>
      <c r="D46" s="1108"/>
      <c r="E46" s="1108"/>
      <c r="F46" s="1108"/>
      <c r="G46" s="1108"/>
      <c r="H46" s="1108"/>
      <c r="I46" s="1108"/>
      <c r="J46" s="1108"/>
    </row>
    <row r="47" spans="2:10" ht="35.1" customHeight="1">
      <c r="B47" s="1117"/>
      <c r="C47" s="1108"/>
      <c r="D47" s="1108"/>
      <c r="E47" s="1108"/>
      <c r="F47" s="1108"/>
      <c r="G47" s="1108"/>
      <c r="H47" s="1108"/>
      <c r="I47" s="1108"/>
      <c r="J47" s="1108"/>
    </row>
    <row r="48" spans="2:10" ht="35.1" customHeight="1">
      <c r="B48" s="1117"/>
      <c r="C48" s="1108"/>
      <c r="D48" s="1108"/>
      <c r="E48" s="1108"/>
      <c r="F48" s="1108"/>
      <c r="G48" s="1108"/>
      <c r="H48" s="1108"/>
      <c r="I48" s="1108"/>
      <c r="J48" s="1108"/>
    </row>
    <row r="49" spans="2:10" ht="35.1" customHeight="1">
      <c r="B49" s="1117"/>
      <c r="C49" s="1108"/>
      <c r="D49" s="1108"/>
      <c r="E49" s="1108"/>
      <c r="F49" s="1108"/>
      <c r="G49" s="1108"/>
      <c r="H49" s="1108"/>
      <c r="I49" s="1108"/>
      <c r="J49" s="1108"/>
    </row>
    <row r="50" spans="2:10" ht="35.1" customHeight="1">
      <c r="B50" s="1117"/>
      <c r="C50" s="1108"/>
      <c r="D50" s="1108"/>
      <c r="E50" s="1108"/>
      <c r="F50" s="1108"/>
      <c r="G50" s="1108"/>
      <c r="H50" s="1108"/>
      <c r="I50" s="1108"/>
      <c r="J50" s="1108"/>
    </row>
    <row r="51" spans="2:10" ht="35.1" customHeight="1">
      <c r="B51" s="1118" t="s">
        <v>3326</v>
      </c>
      <c r="C51" s="1108"/>
      <c r="D51" s="1108"/>
      <c r="E51" s="1108"/>
      <c r="F51" s="1108"/>
      <c r="G51" s="1108"/>
      <c r="H51" s="1108"/>
      <c r="I51" s="1108"/>
      <c r="J51" s="1108"/>
    </row>
    <row r="52" spans="2:10" ht="35.1" customHeight="1">
      <c r="B52" s="1109" t="s">
        <v>3327</v>
      </c>
      <c r="C52" s="1108"/>
      <c r="D52" s="1108"/>
      <c r="E52" s="1108"/>
      <c r="F52" s="1108"/>
      <c r="G52" s="1108"/>
      <c r="H52" s="1108"/>
      <c r="I52" s="1108"/>
      <c r="J52" s="1108"/>
    </row>
    <row r="53" spans="2:10" ht="35.1" customHeight="1">
      <c r="B53" s="1109" t="s">
        <v>3328</v>
      </c>
      <c r="C53" s="1108"/>
      <c r="D53" s="1108"/>
      <c r="E53" s="1108"/>
      <c r="F53" s="1108"/>
      <c r="G53" s="1108"/>
      <c r="H53" s="1108"/>
      <c r="I53" s="1108"/>
      <c r="J53" s="1108"/>
    </row>
    <row r="54" spans="2:10" ht="35.1" customHeight="1">
      <c r="B54" s="1110" t="s">
        <v>3329</v>
      </c>
      <c r="C54" s="1108"/>
      <c r="D54" s="1108"/>
      <c r="E54" s="1108"/>
      <c r="F54" s="1108"/>
      <c r="G54" s="1108"/>
      <c r="H54" s="1108"/>
      <c r="I54" s="1108"/>
      <c r="J54" s="1108"/>
    </row>
    <row r="55" spans="2:10" ht="35.1" customHeight="1">
      <c r="B55" s="1110" t="s">
        <v>3330</v>
      </c>
      <c r="C55" s="1108"/>
      <c r="D55" s="1108"/>
      <c r="E55" s="1108"/>
      <c r="F55" s="1108"/>
      <c r="G55" s="1108"/>
      <c r="H55" s="1108"/>
      <c r="I55" s="1108"/>
      <c r="J55" s="1108"/>
    </row>
    <row r="56" spans="2:10" ht="35.1" customHeight="1">
      <c r="B56" s="1109" t="s">
        <v>3331</v>
      </c>
      <c r="C56" s="1108"/>
      <c r="D56" s="1108"/>
      <c r="E56" s="1108"/>
      <c r="F56" s="1108"/>
      <c r="G56" s="1108"/>
      <c r="H56" s="1108"/>
      <c r="I56" s="1108"/>
      <c r="J56" s="1108"/>
    </row>
    <row r="57" spans="2:10" ht="35.1" customHeight="1">
      <c r="B57" s="1110" t="s">
        <v>3332</v>
      </c>
      <c r="C57" s="1108"/>
      <c r="D57" s="1108"/>
      <c r="E57" s="1108"/>
      <c r="F57" s="1108"/>
      <c r="G57" s="1108"/>
      <c r="H57" s="1108"/>
      <c r="I57" s="1108"/>
      <c r="J57" s="1108"/>
    </row>
    <row r="58" spans="2:10" ht="35.1" customHeight="1">
      <c r="B58" s="1110" t="s">
        <v>3333</v>
      </c>
      <c r="C58" s="1108"/>
      <c r="D58" s="1108"/>
      <c r="E58" s="1108"/>
      <c r="F58" s="1108"/>
      <c r="G58" s="1108"/>
      <c r="H58" s="1108"/>
      <c r="I58" s="1108"/>
      <c r="J58" s="1108"/>
    </row>
    <row r="59" spans="2:10" ht="35.1" customHeight="1">
      <c r="B59" s="1119" t="s">
        <v>3334</v>
      </c>
      <c r="C59" s="1119"/>
      <c r="D59" s="1119"/>
      <c r="E59" s="1119"/>
      <c r="F59" s="1119"/>
      <c r="G59" s="1119"/>
      <c r="H59" s="1119"/>
      <c r="I59" s="1108"/>
      <c r="J59" s="1108"/>
    </row>
    <row r="60" spans="2:10" ht="35.1" customHeight="1">
      <c r="B60" s="1638" t="s">
        <v>3335</v>
      </c>
      <c r="C60" s="1638"/>
      <c r="D60" s="1638"/>
      <c r="E60" s="1638"/>
      <c r="F60" s="1638"/>
      <c r="G60" s="1638"/>
      <c r="H60" s="1638"/>
      <c r="I60" s="1638"/>
      <c r="J60" s="1638"/>
    </row>
    <row r="61" spans="2:10" ht="35.1" customHeight="1">
      <c r="B61" s="1120" t="s">
        <v>3336</v>
      </c>
      <c r="C61" s="1108"/>
      <c r="D61" s="1108"/>
      <c r="E61" s="1108"/>
      <c r="F61" s="1108"/>
      <c r="G61" s="1108"/>
      <c r="H61" s="1108"/>
      <c r="I61" s="1108"/>
      <c r="J61" s="1108"/>
    </row>
    <row r="62" spans="2:10" ht="35.1" customHeight="1">
      <c r="B62" s="1642" t="s">
        <v>3337</v>
      </c>
      <c r="C62" s="1642"/>
      <c r="D62" s="1642"/>
      <c r="E62" s="1642"/>
      <c r="F62" s="1642"/>
      <c r="G62" s="1642"/>
      <c r="H62" s="1642"/>
      <c r="I62" s="1642"/>
      <c r="J62" s="1642"/>
    </row>
    <row r="63" spans="2:10" ht="35.1" customHeight="1">
      <c r="B63" s="1642"/>
      <c r="C63" s="1642"/>
      <c r="D63" s="1642"/>
      <c r="E63" s="1642"/>
      <c r="F63" s="1642"/>
      <c r="G63" s="1642"/>
      <c r="H63" s="1642"/>
      <c r="I63" s="1642"/>
      <c r="J63" s="1642"/>
    </row>
    <row r="64" spans="2:10" ht="35.1" customHeight="1">
      <c r="B64" s="1642" t="s">
        <v>5030</v>
      </c>
      <c r="C64" s="1642"/>
      <c r="D64" s="1642"/>
      <c r="E64" s="1642"/>
      <c r="F64" s="1642"/>
      <c r="G64" s="1642"/>
      <c r="H64" s="1642"/>
      <c r="I64" s="1642"/>
      <c r="J64" s="1642"/>
    </row>
    <row r="65" spans="2:10" ht="35.1" customHeight="1">
      <c r="B65" s="1642"/>
      <c r="C65" s="1642"/>
      <c r="D65" s="1642"/>
      <c r="E65" s="1642"/>
      <c r="F65" s="1642"/>
      <c r="G65" s="1642"/>
      <c r="H65" s="1642"/>
      <c r="I65" s="1642"/>
      <c r="J65" s="1642"/>
    </row>
    <row r="66" spans="2:10" ht="35.1" customHeight="1">
      <c r="B66" s="1638" t="s">
        <v>5031</v>
      </c>
      <c r="C66" s="1638"/>
      <c r="D66" s="1638"/>
      <c r="E66" s="1638"/>
      <c r="F66" s="1638"/>
      <c r="G66" s="1638"/>
      <c r="H66" s="1638"/>
      <c r="I66" s="1638"/>
      <c r="J66" s="1638"/>
    </row>
    <row r="67" spans="2:10" ht="35.1" customHeight="1">
      <c r="B67" s="1107" t="s">
        <v>5032</v>
      </c>
      <c r="C67" s="1108"/>
      <c r="D67" s="1108"/>
      <c r="E67" s="1108"/>
      <c r="F67" s="1108"/>
      <c r="G67" s="1108"/>
      <c r="H67" s="1108"/>
      <c r="I67" s="1108"/>
      <c r="J67" s="1108"/>
    </row>
    <row r="68" spans="2:10" ht="35.1" customHeight="1">
      <c r="B68" s="1107" t="s">
        <v>3338</v>
      </c>
      <c r="C68" s="1108"/>
      <c r="D68" s="1108"/>
      <c r="E68" s="1108"/>
      <c r="F68" s="1108"/>
      <c r="G68" s="1108"/>
      <c r="H68" s="1108"/>
      <c r="I68" s="1108"/>
      <c r="J68" s="1108"/>
    </row>
    <row r="69" spans="2:10" ht="35.1" customHeight="1">
      <c r="B69" s="1109" t="s">
        <v>3339</v>
      </c>
      <c r="C69" s="1108"/>
      <c r="D69" s="1108"/>
      <c r="E69" s="1108"/>
      <c r="F69" s="1108"/>
      <c r="G69" s="1108"/>
      <c r="H69" s="1108"/>
      <c r="I69" s="1108"/>
      <c r="J69" s="1108"/>
    </row>
    <row r="70" spans="2:10" ht="35.1" customHeight="1">
      <c r="B70" s="1109" t="s">
        <v>5033</v>
      </c>
      <c r="C70" s="1108"/>
      <c r="D70" s="1108"/>
      <c r="E70" s="1108"/>
      <c r="F70" s="1108"/>
      <c r="G70" s="1108"/>
      <c r="H70" s="1108"/>
      <c r="I70" s="1108"/>
      <c r="J70" s="1108"/>
    </row>
    <row r="71" spans="2:10" ht="35.1" customHeight="1">
      <c r="B71" s="1111" t="s">
        <v>3340</v>
      </c>
      <c r="C71" s="1111" t="s">
        <v>3341</v>
      </c>
      <c r="D71" s="1111" t="s">
        <v>3342</v>
      </c>
      <c r="E71" s="1121" t="s">
        <v>5034</v>
      </c>
      <c r="F71" s="1122"/>
      <c r="G71" s="1122"/>
      <c r="H71" s="1122"/>
      <c r="I71" s="1122"/>
      <c r="J71" s="1122"/>
    </row>
    <row r="72" spans="2:10" ht="35.1" customHeight="1">
      <c r="B72" s="1113" t="s">
        <v>3343</v>
      </c>
      <c r="C72" s="1123" t="s">
        <v>5035</v>
      </c>
      <c r="D72" s="1114" t="s">
        <v>5036</v>
      </c>
      <c r="E72" s="1124" t="s">
        <v>4995</v>
      </c>
      <c r="F72" s="1108"/>
      <c r="G72" s="1108"/>
      <c r="H72" s="1108"/>
      <c r="I72" s="1108"/>
      <c r="J72" s="1108"/>
    </row>
    <row r="73" spans="2:10" ht="35.1" customHeight="1">
      <c r="B73" s="1113" t="s">
        <v>3344</v>
      </c>
      <c r="C73" s="1123" t="s">
        <v>5035</v>
      </c>
      <c r="D73" s="1114" t="s">
        <v>5036</v>
      </c>
      <c r="E73" s="1124" t="s">
        <v>4995</v>
      </c>
      <c r="F73" s="1108"/>
      <c r="G73" s="1108"/>
      <c r="H73" s="1108"/>
      <c r="I73" s="1108"/>
      <c r="J73" s="1108"/>
    </row>
    <row r="74" spans="2:10" ht="35.1" customHeight="1">
      <c r="B74" s="1116"/>
      <c r="C74" s="1108"/>
      <c r="D74" s="1108"/>
      <c r="E74" s="1108"/>
      <c r="F74" s="1108"/>
      <c r="G74" s="1108"/>
      <c r="H74" s="1108"/>
      <c r="I74" s="1108"/>
      <c r="J74" s="1108"/>
    </row>
    <row r="75" spans="2:10" ht="35.1" customHeight="1">
      <c r="B75" s="1117"/>
      <c r="C75" s="1108"/>
      <c r="D75" s="1108"/>
      <c r="E75" s="1108"/>
      <c r="F75" s="1108"/>
      <c r="G75" s="1108"/>
      <c r="H75" s="1108"/>
      <c r="I75" s="1108"/>
      <c r="J75" s="1108"/>
    </row>
    <row r="76" spans="2:10" ht="35.1" customHeight="1">
      <c r="B76" s="1117"/>
      <c r="C76" s="1108"/>
      <c r="D76" s="1108"/>
      <c r="E76" s="1108"/>
      <c r="F76" s="1108"/>
      <c r="G76" s="1108"/>
      <c r="H76" s="1108"/>
      <c r="I76" s="1108"/>
      <c r="J76" s="1108"/>
    </row>
    <row r="77" spans="2:10" ht="35.1" customHeight="1">
      <c r="B77" s="1117"/>
      <c r="C77" s="1108"/>
      <c r="D77" s="1108"/>
      <c r="E77" s="1108"/>
      <c r="F77" s="1108"/>
      <c r="G77" s="1108"/>
      <c r="H77" s="1108"/>
      <c r="I77" s="1108"/>
      <c r="J77" s="1108"/>
    </row>
    <row r="78" spans="2:10" ht="35.1" customHeight="1">
      <c r="B78" s="1117"/>
      <c r="C78" s="1108"/>
      <c r="D78" s="1108"/>
      <c r="E78" s="1108"/>
      <c r="F78" s="1108"/>
      <c r="G78" s="1108"/>
      <c r="H78" s="1108"/>
      <c r="I78" s="1108"/>
      <c r="J78" s="1108"/>
    </row>
    <row r="79" spans="2:10" ht="35.1" customHeight="1">
      <c r="B79" s="1117"/>
      <c r="C79" s="1108"/>
      <c r="D79" s="1108"/>
      <c r="E79" s="1108"/>
      <c r="F79" s="1108"/>
      <c r="G79" s="1108"/>
      <c r="H79" s="1108"/>
      <c r="I79" s="1108"/>
      <c r="J79" s="1108"/>
    </row>
    <row r="80" spans="2:10" ht="35.1" customHeight="1">
      <c r="B80" s="1117"/>
      <c r="C80" s="1108"/>
      <c r="D80" s="1108"/>
      <c r="E80" s="1108"/>
      <c r="F80" s="1108"/>
      <c r="G80" s="1108"/>
      <c r="H80" s="1108"/>
      <c r="I80" s="1108"/>
      <c r="J80" s="1108"/>
    </row>
    <row r="81" spans="2:10" ht="35.1" customHeight="1">
      <c r="B81" s="1117"/>
      <c r="C81" s="1108"/>
      <c r="D81" s="1108"/>
      <c r="E81" s="1108"/>
      <c r="F81" s="1108"/>
      <c r="G81" s="1108"/>
      <c r="H81" s="1108"/>
      <c r="I81" s="1108"/>
      <c r="J81" s="1108"/>
    </row>
    <row r="82" spans="2:10" ht="35.1" customHeight="1">
      <c r="B82" s="1117"/>
      <c r="C82" s="1108"/>
      <c r="D82" s="1108"/>
      <c r="E82" s="1108"/>
      <c r="F82" s="1108"/>
      <c r="G82" s="1108"/>
      <c r="H82" s="1108"/>
      <c r="I82" s="1108"/>
      <c r="J82" s="1108"/>
    </row>
    <row r="83" spans="2:10" ht="35.1" customHeight="1">
      <c r="B83" s="1117"/>
      <c r="C83" s="1108"/>
      <c r="D83" s="1108"/>
      <c r="E83" s="1108"/>
      <c r="F83" s="1108"/>
      <c r="G83" s="1108"/>
      <c r="H83" s="1108"/>
      <c r="I83" s="1108"/>
      <c r="J83" s="1108"/>
    </row>
    <row r="84" spans="2:10" ht="35.1" customHeight="1">
      <c r="B84" s="1117"/>
      <c r="C84" s="1108"/>
      <c r="D84" s="1108"/>
      <c r="E84" s="1108"/>
      <c r="F84" s="1108"/>
      <c r="G84" s="1108"/>
      <c r="H84" s="1108"/>
      <c r="I84" s="1108"/>
      <c r="J84" s="1108"/>
    </row>
    <row r="85" spans="2:10" ht="35.1" customHeight="1">
      <c r="B85" s="1125" t="s">
        <v>5037</v>
      </c>
      <c r="C85" s="1108"/>
      <c r="D85" s="1108"/>
      <c r="E85" s="1108"/>
      <c r="F85" s="1108"/>
      <c r="G85" s="1108"/>
      <c r="H85" s="1108"/>
      <c r="I85" s="1108"/>
      <c r="J85" s="1108"/>
    </row>
    <row r="86" spans="2:10" ht="35.1" customHeight="1">
      <c r="B86" s="1109" t="s">
        <v>3345</v>
      </c>
      <c r="C86" s="1108"/>
      <c r="D86" s="1108"/>
      <c r="E86" s="1108"/>
      <c r="F86" s="1108"/>
      <c r="G86" s="1108"/>
      <c r="H86" s="1108"/>
      <c r="I86" s="1108"/>
      <c r="J86" s="1108"/>
    </row>
    <row r="87" spans="2:10" ht="35.1" customHeight="1">
      <c r="B87" s="1109" t="s">
        <v>5038</v>
      </c>
      <c r="C87" s="1108"/>
      <c r="D87" s="1108"/>
      <c r="E87" s="1108"/>
      <c r="F87" s="1108"/>
      <c r="G87" s="1108"/>
      <c r="H87" s="1108"/>
      <c r="I87" s="1108"/>
      <c r="J87" s="1108"/>
    </row>
    <row r="88" spans="2:10" ht="35.1" customHeight="1">
      <c r="B88" s="1111" t="s">
        <v>3346</v>
      </c>
      <c r="C88" s="1111" t="s">
        <v>3341</v>
      </c>
      <c r="D88" s="1111" t="s">
        <v>3342</v>
      </c>
      <c r="E88" s="1121" t="s">
        <v>5039</v>
      </c>
      <c r="F88" s="1122"/>
      <c r="G88" s="1122"/>
      <c r="H88" s="1122"/>
      <c r="I88" s="1122"/>
      <c r="J88" s="1122"/>
    </row>
    <row r="89" spans="2:10" ht="35.1" customHeight="1">
      <c r="B89" s="1113" t="s">
        <v>5040</v>
      </c>
      <c r="C89" s="1123" t="s">
        <v>5041</v>
      </c>
      <c r="D89" s="1114" t="s">
        <v>5042</v>
      </c>
      <c r="E89" s="1110" t="s">
        <v>3684</v>
      </c>
      <c r="F89" s="1108"/>
      <c r="G89" s="1108"/>
      <c r="H89" s="1108"/>
      <c r="I89" s="1108"/>
      <c r="J89" s="1108"/>
    </row>
    <row r="90" spans="2:10" ht="35.1" customHeight="1">
      <c r="B90" s="1113" t="s">
        <v>5043</v>
      </c>
      <c r="C90" s="1123" t="s">
        <v>5044</v>
      </c>
      <c r="D90" s="1114" t="s">
        <v>5042</v>
      </c>
      <c r="E90" s="1110" t="s">
        <v>3684</v>
      </c>
      <c r="F90" s="1108"/>
      <c r="G90" s="1108"/>
      <c r="H90" s="1108"/>
      <c r="I90" s="1108"/>
      <c r="J90" s="1108"/>
    </row>
    <row r="91" spans="2:10" ht="35.1" customHeight="1">
      <c r="B91" s="1113" t="s">
        <v>5045</v>
      </c>
      <c r="C91" s="1123" t="s">
        <v>5046</v>
      </c>
      <c r="D91" s="1114" t="s">
        <v>5042</v>
      </c>
      <c r="E91" s="1110" t="s">
        <v>3684</v>
      </c>
      <c r="F91" s="1108"/>
      <c r="G91" s="1108"/>
      <c r="H91" s="1108"/>
      <c r="I91" s="1108"/>
      <c r="J91" s="1108"/>
    </row>
    <row r="92" spans="2:10" ht="35.1" customHeight="1">
      <c r="B92" s="1638" t="s">
        <v>3348</v>
      </c>
      <c r="C92" s="1638"/>
      <c r="D92" s="1638"/>
      <c r="E92" s="1638"/>
      <c r="F92" s="1638"/>
      <c r="G92" s="1638"/>
      <c r="H92" s="1638"/>
      <c r="I92" s="1638"/>
      <c r="J92" s="1638"/>
    </row>
    <row r="93" spans="2:10" ht="35.1" customHeight="1">
      <c r="B93" s="1109" t="s">
        <v>5047</v>
      </c>
      <c r="C93" s="1108"/>
      <c r="D93" s="1108"/>
      <c r="E93" s="1108"/>
      <c r="F93" s="1108"/>
      <c r="G93" s="1108"/>
      <c r="H93" s="1108"/>
      <c r="I93" s="1108"/>
      <c r="J93" s="1108"/>
    </row>
    <row r="94" spans="2:10" ht="35.1" customHeight="1">
      <c r="B94" s="1109" t="s">
        <v>5048</v>
      </c>
      <c r="C94" s="1108"/>
      <c r="D94" s="1108"/>
      <c r="E94" s="1108"/>
      <c r="F94" s="1108"/>
      <c r="G94" s="1108"/>
      <c r="H94" s="1108"/>
      <c r="I94" s="1108"/>
      <c r="J94" s="1108"/>
    </row>
    <row r="95" spans="2:10" ht="35.1" customHeight="1">
      <c r="B95" s="1109" t="s">
        <v>5049</v>
      </c>
      <c r="C95" s="1108"/>
      <c r="D95" s="1108"/>
      <c r="E95" s="1108"/>
      <c r="F95" s="1108"/>
      <c r="G95" s="1108"/>
      <c r="H95" s="1108"/>
      <c r="I95" s="1108"/>
      <c r="J95" s="1108"/>
    </row>
    <row r="96" spans="2:10" ht="35.1" customHeight="1">
      <c r="B96" s="1107" t="s">
        <v>3349</v>
      </c>
      <c r="C96" s="1108"/>
      <c r="D96" s="1108"/>
      <c r="E96" s="1108"/>
      <c r="F96" s="1108"/>
      <c r="G96" s="1108"/>
      <c r="H96" s="1108"/>
      <c r="I96" s="1108"/>
      <c r="J96" s="1108"/>
    </row>
    <row r="97" spans="2:10" ht="35.1" customHeight="1">
      <c r="B97" s="1644" t="s">
        <v>5050</v>
      </c>
      <c r="C97" s="1644"/>
      <c r="D97" s="1644"/>
      <c r="E97" s="1644"/>
      <c r="F97" s="1644"/>
      <c r="G97" s="1644"/>
      <c r="H97" s="1644"/>
      <c r="I97" s="1644"/>
      <c r="J97" s="1644"/>
    </row>
    <row r="98" spans="2:10" ht="35.1" customHeight="1">
      <c r="B98" s="1644"/>
      <c r="C98" s="1644"/>
      <c r="D98" s="1644"/>
      <c r="E98" s="1644"/>
      <c r="F98" s="1644"/>
      <c r="G98" s="1644"/>
      <c r="H98" s="1644"/>
      <c r="I98" s="1644"/>
      <c r="J98" s="1644"/>
    </row>
    <row r="99" spans="2:10" ht="35.1" customHeight="1">
      <c r="B99" s="1638" t="s">
        <v>5051</v>
      </c>
      <c r="C99" s="1638"/>
      <c r="D99" s="1638"/>
      <c r="E99" s="1638"/>
      <c r="F99" s="1638"/>
      <c r="G99" s="1638"/>
      <c r="H99" s="1638"/>
      <c r="I99" s="1638"/>
      <c r="J99" s="1638"/>
    </row>
    <row r="100" spans="2:10" ht="35.1" customHeight="1">
      <c r="B100" s="1126" t="s">
        <v>5052</v>
      </c>
      <c r="C100" s="1126"/>
      <c r="D100" s="1126"/>
      <c r="E100" s="1126"/>
      <c r="F100" s="1126"/>
      <c r="G100" s="1126"/>
      <c r="H100" s="1126"/>
      <c r="I100" s="1108"/>
      <c r="J100" s="1108"/>
    </row>
    <row r="101" spans="2:10" ht="35.1" customHeight="1">
      <c r="B101" s="1109" t="s">
        <v>5053</v>
      </c>
      <c r="C101" s="1108"/>
      <c r="D101" s="1108"/>
      <c r="E101" s="1108"/>
      <c r="F101" s="1108"/>
      <c r="G101" s="1108"/>
      <c r="H101" s="1108"/>
      <c r="I101" s="1108"/>
      <c r="J101" s="1108"/>
    </row>
    <row r="102" spans="2:10" ht="35.1" customHeight="1">
      <c r="B102" s="1645" t="s">
        <v>5054</v>
      </c>
      <c r="C102" s="1645"/>
      <c r="D102" s="1645"/>
      <c r="E102" s="1645"/>
      <c r="F102" s="1645"/>
      <c r="G102" s="1645"/>
      <c r="H102" s="1645"/>
      <c r="I102" s="1645"/>
      <c r="J102" s="1645"/>
    </row>
    <row r="103" spans="2:10" ht="35.1" customHeight="1">
      <c r="B103" s="1645"/>
      <c r="C103" s="1645"/>
      <c r="D103" s="1645"/>
      <c r="E103" s="1645"/>
      <c r="F103" s="1645"/>
      <c r="G103" s="1645"/>
      <c r="H103" s="1645"/>
      <c r="I103" s="1645"/>
      <c r="J103" s="1645"/>
    </row>
    <row r="104" spans="2:10" ht="35.1" customHeight="1">
      <c r="B104" s="1638" t="s">
        <v>5055</v>
      </c>
      <c r="C104" s="1638"/>
      <c r="D104" s="1638"/>
      <c r="E104" s="1638"/>
      <c r="F104" s="1638"/>
      <c r="G104" s="1638"/>
      <c r="H104" s="1638"/>
      <c r="I104" s="1638"/>
      <c r="J104" s="1638"/>
    </row>
    <row r="105" spans="2:10" ht="35.1" customHeight="1">
      <c r="B105" s="1120" t="s">
        <v>5056</v>
      </c>
      <c r="C105" s="1108"/>
      <c r="D105" s="1108"/>
      <c r="E105" s="1108"/>
      <c r="F105" s="1108"/>
      <c r="G105" s="1108"/>
      <c r="H105" s="1108"/>
      <c r="I105" s="1108"/>
      <c r="J105" s="1108"/>
    </row>
    <row r="106" spans="2:10" ht="35.1" customHeight="1">
      <c r="B106" s="1111" t="s">
        <v>3316</v>
      </c>
      <c r="C106" s="1111" t="s">
        <v>3350</v>
      </c>
      <c r="D106" s="1111" t="s">
        <v>5057</v>
      </c>
      <c r="E106" s="1108"/>
      <c r="F106" s="1108"/>
      <c r="G106" s="1108"/>
      <c r="H106" s="1108"/>
      <c r="I106" s="1108"/>
      <c r="J106" s="1108"/>
    </row>
    <row r="107" spans="2:10" ht="35.1" customHeight="1">
      <c r="B107" s="1114" t="s">
        <v>123</v>
      </c>
      <c r="C107" s="1127" t="s">
        <v>5058</v>
      </c>
      <c r="D107" s="1115" t="s">
        <v>4993</v>
      </c>
      <c r="E107" s="1108"/>
      <c r="F107" s="1108"/>
      <c r="G107" s="1108"/>
      <c r="H107" s="1108"/>
      <c r="I107" s="1108"/>
      <c r="J107" s="1108"/>
    </row>
    <row r="108" spans="2:10" ht="35.1" customHeight="1">
      <c r="B108" s="1114" t="s">
        <v>5059</v>
      </c>
      <c r="C108" s="1127" t="s">
        <v>5060</v>
      </c>
      <c r="D108" s="1115" t="s">
        <v>5061</v>
      </c>
      <c r="E108" s="1108"/>
      <c r="F108" s="1108"/>
      <c r="G108" s="1108"/>
      <c r="H108" s="1108"/>
      <c r="I108" s="1108"/>
      <c r="J108" s="1108"/>
    </row>
    <row r="109" spans="2:10" ht="35.1" customHeight="1">
      <c r="B109" s="1114" t="s">
        <v>3680</v>
      </c>
      <c r="C109" s="1127" t="s">
        <v>5062</v>
      </c>
      <c r="D109" s="1115" t="s">
        <v>5063</v>
      </c>
      <c r="E109" s="1108"/>
      <c r="F109" s="1108"/>
      <c r="G109" s="1108"/>
      <c r="H109" s="1108"/>
      <c r="I109" s="1108"/>
      <c r="J109" s="1108"/>
    </row>
    <row r="110" spans="2:10" ht="35.1" customHeight="1">
      <c r="B110" s="1114" t="s">
        <v>139</v>
      </c>
      <c r="C110" s="1127" t="s">
        <v>5064</v>
      </c>
      <c r="D110" s="1115" t="s">
        <v>5063</v>
      </c>
      <c r="E110" s="1108"/>
      <c r="F110" s="1108"/>
      <c r="G110" s="1108"/>
      <c r="H110" s="1108"/>
      <c r="I110" s="1108"/>
      <c r="J110" s="1108"/>
    </row>
    <row r="111" spans="2:10" ht="35.1" customHeight="1">
      <c r="B111" s="1639" t="s">
        <v>5065</v>
      </c>
      <c r="C111" s="1639"/>
      <c r="D111" s="1639"/>
      <c r="E111" s="1639"/>
      <c r="F111" s="1639"/>
      <c r="G111" s="1639"/>
      <c r="H111" s="1639"/>
      <c r="I111" s="1108"/>
      <c r="J111" s="1108"/>
    </row>
    <row r="112" spans="2:10" ht="35.1" customHeight="1">
      <c r="B112" s="1639"/>
      <c r="C112" s="1639"/>
      <c r="D112" s="1639"/>
      <c r="E112" s="1639"/>
      <c r="F112" s="1639"/>
      <c r="G112" s="1639"/>
      <c r="H112" s="1639"/>
      <c r="I112" s="1108"/>
      <c r="J112" s="1108"/>
    </row>
    <row r="113" spans="2:10" ht="35.1" customHeight="1">
      <c r="B113" s="1638" t="s">
        <v>3351</v>
      </c>
      <c r="C113" s="1638"/>
      <c r="D113" s="1638"/>
      <c r="E113" s="1638"/>
      <c r="F113" s="1638"/>
      <c r="G113" s="1638"/>
      <c r="H113" s="1638"/>
      <c r="I113" s="1638"/>
      <c r="J113" s="1638"/>
    </row>
    <row r="114" spans="2:10" ht="35.1" customHeight="1">
      <c r="B114" s="1107" t="s">
        <v>3352</v>
      </c>
      <c r="C114" s="1108"/>
      <c r="D114" s="1108"/>
      <c r="E114" s="1108"/>
      <c r="F114" s="1108"/>
      <c r="G114" s="1108"/>
      <c r="H114" s="1108"/>
      <c r="I114" s="1108"/>
      <c r="J114" s="1108"/>
    </row>
    <row r="115" spans="2:10" ht="35.1" customHeight="1">
      <c r="B115" s="1109" t="s">
        <v>5066</v>
      </c>
      <c r="C115" s="1108"/>
      <c r="D115" s="1108"/>
      <c r="E115" s="1108"/>
      <c r="F115" s="1108"/>
      <c r="G115" s="1108"/>
      <c r="H115" s="1108"/>
      <c r="I115" s="1108"/>
      <c r="J115" s="1108"/>
    </row>
    <row r="116" spans="2:10" ht="35.1" customHeight="1">
      <c r="B116" s="1109" t="s">
        <v>3353</v>
      </c>
      <c r="C116" s="1108"/>
      <c r="D116" s="1108"/>
      <c r="E116" s="1108"/>
      <c r="F116" s="1108"/>
      <c r="G116" s="1108"/>
      <c r="H116" s="1108"/>
      <c r="I116" s="1108"/>
      <c r="J116" s="1108"/>
    </row>
    <row r="117" spans="2:10" ht="35.1" customHeight="1">
      <c r="B117" s="1638" t="s">
        <v>3354</v>
      </c>
      <c r="C117" s="1638"/>
      <c r="D117" s="1638"/>
      <c r="E117" s="1638"/>
      <c r="F117" s="1638"/>
      <c r="G117" s="1638"/>
      <c r="H117" s="1638"/>
      <c r="I117" s="1638"/>
      <c r="J117" s="1638"/>
    </row>
    <row r="118" spans="2:10" ht="35.1" customHeight="1">
      <c r="B118" s="1108"/>
      <c r="C118" s="1108"/>
      <c r="D118" s="1108"/>
      <c r="E118" s="1108"/>
      <c r="F118" s="1108"/>
      <c r="G118" s="1108"/>
      <c r="H118" s="1108"/>
      <c r="I118" s="1108"/>
      <c r="J118" s="1108"/>
    </row>
    <row r="119" spans="2:10" ht="35.1" customHeight="1">
      <c r="B119" s="1128">
        <v>1</v>
      </c>
      <c r="C119" s="1129" t="s">
        <v>3355</v>
      </c>
      <c r="D119" s="1130" t="s">
        <v>3356</v>
      </c>
      <c r="E119" s="1108"/>
      <c r="F119" s="1108"/>
      <c r="G119" s="1108"/>
      <c r="H119" s="1108"/>
      <c r="I119" s="1108"/>
      <c r="J119" s="1108"/>
    </row>
    <row r="120" spans="2:10" ht="35.1" customHeight="1">
      <c r="B120" s="1646" t="s">
        <v>3357</v>
      </c>
      <c r="C120" s="1646"/>
      <c r="D120" s="1646"/>
      <c r="E120" s="1646"/>
      <c r="F120" s="1646"/>
      <c r="G120" s="1646"/>
      <c r="H120" s="1646"/>
      <c r="I120" s="1108"/>
      <c r="J120" s="1108"/>
    </row>
    <row r="121" spans="2:10" ht="35.1" customHeight="1">
      <c r="B121" s="1646"/>
      <c r="C121" s="1646"/>
      <c r="D121" s="1646"/>
      <c r="E121" s="1646"/>
      <c r="F121" s="1646"/>
      <c r="G121" s="1646"/>
      <c r="H121" s="1646"/>
      <c r="I121" s="1108"/>
      <c r="J121" s="1108"/>
    </row>
    <row r="122" spans="2:10" ht="35.1" customHeight="1">
      <c r="B122" s="1128">
        <v>2</v>
      </c>
      <c r="C122" s="1131" t="s">
        <v>3358</v>
      </c>
      <c r="D122" s="1130" t="s">
        <v>3359</v>
      </c>
      <c r="E122" s="1108"/>
      <c r="F122" s="1108"/>
      <c r="G122" s="1108"/>
      <c r="H122" s="1108"/>
      <c r="I122" s="1108"/>
      <c r="J122" s="1108"/>
    </row>
    <row r="123" spans="2:10" ht="35.1" customHeight="1">
      <c r="B123" s="1646" t="s">
        <v>5067</v>
      </c>
      <c r="C123" s="1646"/>
      <c r="D123" s="1646"/>
      <c r="E123" s="1646"/>
      <c r="F123" s="1646"/>
      <c r="G123" s="1646"/>
      <c r="H123" s="1646"/>
      <c r="I123" s="1108"/>
      <c r="J123" s="1108"/>
    </row>
    <row r="124" spans="2:10" ht="35.1" customHeight="1">
      <c r="B124" s="1646"/>
      <c r="C124" s="1646"/>
      <c r="D124" s="1646"/>
      <c r="E124" s="1646"/>
      <c r="F124" s="1646"/>
      <c r="G124" s="1646"/>
      <c r="H124" s="1646"/>
      <c r="I124" s="1108"/>
      <c r="J124" s="1108"/>
    </row>
    <row r="125" spans="2:10" ht="35.1" customHeight="1">
      <c r="B125" s="1128">
        <v>3</v>
      </c>
      <c r="C125" s="1131" t="s">
        <v>3360</v>
      </c>
      <c r="D125" s="1130" t="s">
        <v>3361</v>
      </c>
      <c r="E125" s="1108"/>
      <c r="F125" s="1108"/>
      <c r="G125" s="1108"/>
      <c r="H125" s="1108"/>
      <c r="I125" s="1108"/>
      <c r="J125" s="1108"/>
    </row>
    <row r="126" spans="2:10" ht="35.1" customHeight="1">
      <c r="B126" s="1132" t="s">
        <v>3362</v>
      </c>
      <c r="C126" s="1108"/>
      <c r="D126" s="1108"/>
      <c r="E126" s="1108"/>
      <c r="F126" s="1108"/>
      <c r="G126" s="1108"/>
      <c r="H126" s="1108"/>
      <c r="I126" s="1108"/>
      <c r="J126" s="1108"/>
    </row>
    <row r="127" spans="2:10" ht="35.1" customHeight="1">
      <c r="B127" s="1133" t="s">
        <v>3363</v>
      </c>
      <c r="C127" s="1108"/>
      <c r="D127" s="1108"/>
      <c r="E127" s="1108"/>
      <c r="F127" s="1108"/>
      <c r="G127" s="1108"/>
      <c r="H127" s="1108"/>
      <c r="I127" s="1108"/>
      <c r="J127" s="1108"/>
    </row>
    <row r="128" spans="2:10" ht="35.1" customHeight="1">
      <c r="B128" s="1133" t="s">
        <v>3364</v>
      </c>
      <c r="C128" s="1108"/>
      <c r="D128" s="1108"/>
      <c r="E128" s="1108"/>
      <c r="F128" s="1108"/>
      <c r="G128" s="1108"/>
      <c r="H128" s="1108"/>
      <c r="I128" s="1108"/>
      <c r="J128" s="1108"/>
    </row>
    <row r="129" spans="2:10" ht="35.1" customHeight="1">
      <c r="B129" s="1133" t="s">
        <v>5068</v>
      </c>
      <c r="C129" s="1108"/>
      <c r="D129" s="1108"/>
      <c r="E129" s="1108"/>
      <c r="F129" s="1108"/>
      <c r="G129" s="1108"/>
      <c r="H129" s="1108"/>
      <c r="I129" s="1108"/>
      <c r="J129" s="1108"/>
    </row>
    <row r="130" spans="2:10" ht="35.1" customHeight="1">
      <c r="B130" s="1133" t="s">
        <v>3365</v>
      </c>
      <c r="C130" s="1108"/>
      <c r="D130" s="1108"/>
      <c r="E130" s="1108"/>
      <c r="F130" s="1108"/>
      <c r="G130" s="1108"/>
      <c r="H130" s="1108"/>
      <c r="I130" s="1108"/>
      <c r="J130" s="1108"/>
    </row>
    <row r="131" spans="2:10" ht="35.1" customHeight="1">
      <c r="B131" s="1128">
        <v>4</v>
      </c>
      <c r="C131" s="1134" t="s">
        <v>3366</v>
      </c>
      <c r="D131" s="1130" t="s">
        <v>3367</v>
      </c>
      <c r="E131" s="1130"/>
      <c r="F131" s="1108"/>
      <c r="G131" s="1108"/>
      <c r="H131" s="1108"/>
      <c r="I131" s="1108"/>
      <c r="J131" s="1108"/>
    </row>
    <row r="132" spans="2:10" ht="35.1" customHeight="1">
      <c r="B132" s="1458" t="s">
        <v>5069</v>
      </c>
      <c r="C132" s="1108"/>
      <c r="D132" s="1108"/>
      <c r="E132" s="1108"/>
      <c r="F132" s="1108"/>
      <c r="G132" s="1108"/>
      <c r="H132" s="1108"/>
      <c r="I132" s="1108"/>
      <c r="J132" s="1108"/>
    </row>
    <row r="133" spans="2:10" ht="35.1" customHeight="1">
      <c r="B133" s="1638" t="s">
        <v>3368</v>
      </c>
      <c r="C133" s="1638"/>
      <c r="D133" s="1638"/>
      <c r="E133" s="1638"/>
      <c r="F133" s="1638"/>
      <c r="G133" s="1638"/>
      <c r="H133" s="1638"/>
      <c r="I133" s="1638"/>
      <c r="J133" s="1638"/>
    </row>
    <row r="134" spans="2:10" ht="35.1" customHeight="1">
      <c r="B134" s="1107" t="s">
        <v>3369</v>
      </c>
      <c r="C134" s="1108"/>
      <c r="D134" s="1108"/>
      <c r="E134" s="1108"/>
      <c r="F134" s="1108"/>
      <c r="G134" s="1108"/>
      <c r="H134" s="1108"/>
      <c r="I134" s="1108"/>
      <c r="J134" s="1108"/>
    </row>
    <row r="135" spans="2:10" ht="35.1" customHeight="1">
      <c r="B135" s="1107" t="s">
        <v>3370</v>
      </c>
      <c r="C135" s="1108"/>
      <c r="D135" s="1108"/>
      <c r="E135" s="1108"/>
      <c r="F135" s="1108"/>
      <c r="G135" s="1108"/>
      <c r="H135" s="1108"/>
      <c r="I135" s="1108"/>
      <c r="J135" s="1108"/>
    </row>
    <row r="136" spans="2:10" ht="35.1" customHeight="1">
      <c r="B136" s="1107" t="s">
        <v>3371</v>
      </c>
      <c r="C136" s="1108"/>
      <c r="D136" s="1108"/>
      <c r="E136" s="1108"/>
      <c r="F136" s="1108"/>
      <c r="G136" s="1108"/>
      <c r="H136" s="1108"/>
      <c r="I136" s="1108"/>
      <c r="J136" s="1108"/>
    </row>
    <row r="137" spans="2:10" ht="35.1" customHeight="1">
      <c r="B137" s="1109" t="s">
        <v>3372</v>
      </c>
      <c r="C137" s="1108"/>
      <c r="D137" s="1108"/>
      <c r="E137" s="1108"/>
      <c r="F137" s="1108"/>
      <c r="G137" s="1108"/>
      <c r="H137" s="1108"/>
      <c r="I137" s="1108"/>
      <c r="J137" s="1108"/>
    </row>
    <row r="138" spans="2:10" ht="35.1" customHeight="1">
      <c r="B138" s="1109" t="s">
        <v>3373</v>
      </c>
      <c r="C138" s="1108"/>
      <c r="D138" s="1108"/>
      <c r="E138" s="1108"/>
      <c r="F138" s="1108"/>
      <c r="G138" s="1108"/>
      <c r="H138" s="1108"/>
      <c r="I138" s="1108"/>
      <c r="J138" s="1108"/>
    </row>
    <row r="139" spans="2:10" ht="35.1" customHeight="1">
      <c r="B139" s="1109" t="s">
        <v>3374</v>
      </c>
      <c r="C139" s="1108"/>
      <c r="D139" s="1108"/>
      <c r="E139" s="1108"/>
      <c r="F139" s="1108"/>
      <c r="G139" s="1108"/>
      <c r="H139" s="1108"/>
      <c r="I139" s="1108"/>
      <c r="J139" s="1108"/>
    </row>
    <row r="140" spans="2:10" ht="35.1" customHeight="1">
      <c r="B140" s="1638" t="s">
        <v>3375</v>
      </c>
      <c r="C140" s="1638"/>
      <c r="D140" s="1638"/>
      <c r="E140" s="1638"/>
      <c r="F140" s="1638"/>
      <c r="G140" s="1638"/>
      <c r="H140" s="1638"/>
      <c r="I140" s="1638"/>
      <c r="J140" s="1638"/>
    </row>
    <row r="141" spans="2:10" ht="35.1" customHeight="1">
      <c r="B141" s="1643" t="s">
        <v>3376</v>
      </c>
      <c r="C141" s="1643"/>
      <c r="D141" s="1643"/>
      <c r="E141" s="1643"/>
      <c r="F141" s="1643"/>
      <c r="G141" s="1643"/>
      <c r="H141" s="1643"/>
      <c r="I141" s="1108"/>
      <c r="J141" s="1108"/>
    </row>
    <row r="142" spans="2:10" ht="35.1" customHeight="1">
      <c r="B142" s="1643"/>
      <c r="C142" s="1643"/>
      <c r="D142" s="1643"/>
      <c r="E142" s="1643"/>
      <c r="F142" s="1643"/>
      <c r="G142" s="1643"/>
      <c r="H142" s="1643"/>
      <c r="I142" s="1108"/>
      <c r="J142" s="1108"/>
    </row>
    <row r="143" spans="2:10" ht="35.1" customHeight="1">
      <c r="B143" s="1111" t="s">
        <v>3377</v>
      </c>
      <c r="C143" s="1111" t="s">
        <v>3378</v>
      </c>
      <c r="D143" s="1111" t="s">
        <v>3379</v>
      </c>
      <c r="E143" s="1108"/>
      <c r="F143" s="1108"/>
      <c r="G143" s="1108"/>
      <c r="H143" s="1108"/>
      <c r="I143" s="1108"/>
      <c r="J143" s="1108"/>
    </row>
    <row r="144" spans="2:10" ht="45" customHeight="1">
      <c r="B144" s="1113" t="s">
        <v>3380</v>
      </c>
      <c r="C144" s="1115" t="s">
        <v>3381</v>
      </c>
      <c r="D144" s="1115" t="s">
        <v>3382</v>
      </c>
      <c r="E144" s="1108"/>
      <c r="F144" s="1108"/>
      <c r="G144" s="1108"/>
      <c r="H144" s="1108"/>
      <c r="I144" s="1108"/>
      <c r="J144" s="1108"/>
    </row>
    <row r="145" spans="2:10" ht="45" customHeight="1">
      <c r="B145" s="1113" t="s">
        <v>3383</v>
      </c>
      <c r="C145" s="1115" t="s">
        <v>3384</v>
      </c>
      <c r="D145" s="1115" t="s">
        <v>5070</v>
      </c>
      <c r="E145" s="1108"/>
      <c r="F145" s="1108"/>
      <c r="G145" s="1108"/>
      <c r="H145" s="1108"/>
      <c r="I145" s="1108"/>
      <c r="J145" s="1108"/>
    </row>
    <row r="146" spans="2:10" ht="45" customHeight="1">
      <c r="B146" s="1113" t="s">
        <v>3385</v>
      </c>
      <c r="C146" s="1115" t="s">
        <v>3386</v>
      </c>
      <c r="D146" s="1115" t="s">
        <v>5071</v>
      </c>
      <c r="E146" s="1108"/>
      <c r="F146" s="1108"/>
      <c r="G146" s="1108"/>
      <c r="H146" s="1108"/>
      <c r="I146" s="1108"/>
      <c r="J146" s="1108"/>
    </row>
    <row r="147" spans="2:10" ht="35.1" customHeight="1">
      <c r="B147" s="1638" t="s">
        <v>3387</v>
      </c>
      <c r="C147" s="1638"/>
      <c r="D147" s="1638"/>
      <c r="E147" s="1638"/>
      <c r="F147" s="1638"/>
      <c r="G147" s="1638"/>
      <c r="H147" s="1638"/>
      <c r="I147" s="1638"/>
      <c r="J147" s="1638"/>
    </row>
    <row r="148" spans="2:10" ht="35.1" customHeight="1">
      <c r="B148" s="1640" t="s">
        <v>5072</v>
      </c>
      <c r="C148" s="1640"/>
      <c r="D148" s="1640"/>
      <c r="E148" s="1640"/>
      <c r="F148" s="1640"/>
      <c r="G148" s="1640"/>
      <c r="H148" s="1640"/>
      <c r="I148" s="1108"/>
      <c r="J148" s="1108"/>
    </row>
    <row r="149" spans="2:10" ht="35.1" customHeight="1">
      <c r="B149" s="1640"/>
      <c r="C149" s="1640"/>
      <c r="D149" s="1640"/>
      <c r="E149" s="1640"/>
      <c r="F149" s="1640"/>
      <c r="G149" s="1640"/>
      <c r="H149" s="1640"/>
      <c r="I149" s="1108"/>
      <c r="J149" s="1108"/>
    </row>
    <row r="150" spans="2:10" ht="35.1" customHeight="1">
      <c r="B150" s="1116" t="s">
        <v>5073</v>
      </c>
      <c r="C150" s="1107" t="s">
        <v>5074</v>
      </c>
      <c r="D150" s="1108"/>
      <c r="E150" s="1108"/>
      <c r="F150" s="1108"/>
      <c r="G150" s="1108"/>
      <c r="H150" s="1108"/>
      <c r="I150" s="1108"/>
      <c r="J150" s="1108"/>
    </row>
    <row r="151" spans="2:10" ht="35.1" customHeight="1">
      <c r="B151" s="1135" t="s">
        <v>3388</v>
      </c>
      <c r="D151" s="1108"/>
      <c r="E151" s="1108"/>
      <c r="F151" s="1108"/>
      <c r="G151" s="1108"/>
      <c r="H151" s="1108"/>
      <c r="I151" s="1108"/>
      <c r="J151" s="1108"/>
    </row>
    <row r="152" spans="2:10" ht="35.1" customHeight="1">
      <c r="B152" s="1459" t="s">
        <v>5075</v>
      </c>
      <c r="C152" s="1108"/>
      <c r="D152" s="1108"/>
      <c r="E152" s="1108"/>
      <c r="F152" s="1108"/>
      <c r="G152" s="1108"/>
      <c r="H152" s="1108"/>
      <c r="I152" s="1108"/>
      <c r="J152" s="1108"/>
    </row>
    <row r="153" spans="2:10" ht="35.1" customHeight="1">
      <c r="B153" s="1459" t="s">
        <v>5076</v>
      </c>
      <c r="C153" s="1108"/>
      <c r="D153" s="1108"/>
      <c r="E153" s="1108"/>
      <c r="F153" s="1108"/>
      <c r="G153" s="1108"/>
      <c r="H153" s="1108"/>
      <c r="I153" s="1108"/>
      <c r="J153" s="1108"/>
    </row>
    <row r="154" spans="2:10" ht="35.1" customHeight="1">
      <c r="B154" s="1459" t="s">
        <v>5077</v>
      </c>
      <c r="C154" s="1108"/>
      <c r="D154" s="1108"/>
      <c r="E154" s="1108"/>
      <c r="F154" s="1108"/>
      <c r="G154" s="1108"/>
      <c r="H154" s="1108"/>
      <c r="I154" s="1108"/>
      <c r="J154" s="1108"/>
    </row>
    <row r="155" spans="2:10" ht="35.1" customHeight="1">
      <c r="B155" s="1638" t="s">
        <v>3389</v>
      </c>
      <c r="C155" s="1638"/>
      <c r="D155" s="1638"/>
      <c r="E155" s="1638"/>
      <c r="F155" s="1638"/>
      <c r="G155" s="1638"/>
      <c r="H155" s="1638"/>
      <c r="I155" s="1638"/>
      <c r="J155" s="1638"/>
    </row>
    <row r="156" spans="2:10" ht="35.1" customHeight="1">
      <c r="B156" s="1136" t="s">
        <v>5078</v>
      </c>
      <c r="C156" s="1108"/>
      <c r="D156" s="1108"/>
      <c r="E156" s="1108"/>
      <c r="F156" s="1108"/>
      <c r="G156" s="1108"/>
      <c r="H156" s="1108"/>
      <c r="I156" s="1108"/>
      <c r="J156" s="1108"/>
    </row>
    <row r="157" spans="2:10" ht="35.1" customHeight="1">
      <c r="B157" s="1137" t="s">
        <v>3390</v>
      </c>
      <c r="C157" s="1108"/>
      <c r="D157" s="1108"/>
      <c r="E157" s="1108"/>
      <c r="F157" s="1108"/>
      <c r="G157" s="1108"/>
      <c r="H157" s="1108"/>
      <c r="I157" s="1108"/>
      <c r="J157" s="1108"/>
    </row>
    <row r="158" spans="2:10" ht="35.1" customHeight="1">
      <c r="B158" s="1109" t="s">
        <v>3391</v>
      </c>
      <c r="C158" s="1108"/>
      <c r="D158" s="1108"/>
      <c r="E158" s="1108"/>
      <c r="F158" s="1108"/>
      <c r="G158" s="1108"/>
      <c r="H158" s="1108"/>
      <c r="I158" s="1108"/>
      <c r="J158" s="1108"/>
    </row>
    <row r="159" spans="2:10" ht="35.1" customHeight="1">
      <c r="B159" s="1109" t="s">
        <v>3392</v>
      </c>
      <c r="C159" s="1108"/>
      <c r="D159" s="1108"/>
      <c r="E159" s="1108"/>
      <c r="F159" s="1108"/>
      <c r="G159" s="1108"/>
      <c r="H159" s="1108"/>
      <c r="I159" s="1108"/>
      <c r="J159" s="1108"/>
    </row>
    <row r="160" spans="2:10" ht="35.1" customHeight="1">
      <c r="B160" s="1109" t="s">
        <v>3393</v>
      </c>
      <c r="C160" s="1108"/>
      <c r="D160" s="1108"/>
      <c r="E160" s="1108"/>
      <c r="F160" s="1108"/>
      <c r="G160" s="1108"/>
      <c r="H160" s="1108"/>
      <c r="I160" s="1108"/>
      <c r="J160" s="1108"/>
    </row>
    <row r="161" spans="2:10" ht="35.1" customHeight="1">
      <c r="B161" s="1109" t="s">
        <v>5079</v>
      </c>
      <c r="C161" s="1108"/>
      <c r="D161" s="1108"/>
      <c r="E161" s="1108"/>
      <c r="F161" s="1108"/>
      <c r="G161" s="1108"/>
      <c r="H161" s="1108"/>
      <c r="I161" s="1108"/>
      <c r="J161" s="1108"/>
    </row>
    <row r="162" spans="2:10" ht="35.1" customHeight="1">
      <c r="B162" s="1107" t="s">
        <v>3394</v>
      </c>
      <c r="C162" s="1108"/>
      <c r="D162" s="1108"/>
      <c r="E162" s="1108"/>
      <c r="F162" s="1108"/>
      <c r="G162" s="1108"/>
      <c r="H162" s="1108"/>
      <c r="I162" s="1108"/>
      <c r="J162" s="1108"/>
    </row>
    <row r="163" spans="2:10" ht="35.1" customHeight="1">
      <c r="B163" s="1111" t="s">
        <v>416</v>
      </c>
      <c r="C163" s="1111" t="s">
        <v>3395</v>
      </c>
      <c r="D163" s="1111" t="s">
        <v>5080</v>
      </c>
      <c r="E163" s="1111" t="s">
        <v>3396</v>
      </c>
      <c r="F163" s="1111" t="s">
        <v>3397</v>
      </c>
      <c r="G163" s="1111" t="s">
        <v>3398</v>
      </c>
      <c r="H163" s="1121" t="s">
        <v>3399</v>
      </c>
      <c r="I163" s="1121"/>
      <c r="J163" s="1121"/>
    </row>
    <row r="164" spans="2:10" ht="35.1" customHeight="1">
      <c r="B164" s="1113" t="s">
        <v>3400</v>
      </c>
      <c r="C164" s="1127" t="s">
        <v>3401</v>
      </c>
      <c r="D164" s="1123" t="s">
        <v>3402</v>
      </c>
      <c r="E164" s="1115" t="s">
        <v>3403</v>
      </c>
      <c r="F164" s="1115" t="s">
        <v>3404</v>
      </c>
      <c r="G164" s="1115"/>
      <c r="H164" s="1110" t="s">
        <v>5081</v>
      </c>
      <c r="I164" s="1110"/>
      <c r="J164" s="1110"/>
    </row>
    <row r="165" spans="2:10" ht="35.1" customHeight="1">
      <c r="B165" s="1113" t="s">
        <v>3405</v>
      </c>
      <c r="C165" s="1127" t="s">
        <v>3406</v>
      </c>
      <c r="D165" s="1123" t="s">
        <v>3407</v>
      </c>
      <c r="E165" s="1115" t="s">
        <v>3403</v>
      </c>
      <c r="F165" s="1115" t="s">
        <v>3404</v>
      </c>
      <c r="G165" s="1115"/>
      <c r="H165" s="1110" t="s">
        <v>3408</v>
      </c>
      <c r="I165" s="1110"/>
      <c r="J165" s="1110"/>
    </row>
    <row r="166" spans="2:10" ht="35.1" customHeight="1">
      <c r="B166" s="1113" t="s">
        <v>5082</v>
      </c>
      <c r="C166" s="1127" t="s">
        <v>3409</v>
      </c>
      <c r="D166" s="1114" t="s">
        <v>5083</v>
      </c>
      <c r="E166" s="1115" t="s">
        <v>3410</v>
      </c>
      <c r="F166" s="1115" t="s">
        <v>3404</v>
      </c>
      <c r="G166" s="1115"/>
      <c r="H166" s="1110" t="s">
        <v>5084</v>
      </c>
      <c r="I166" s="1110"/>
      <c r="J166" s="1110"/>
    </row>
    <row r="167" spans="2:10" ht="35.1" customHeight="1">
      <c r="B167" s="1113" t="s">
        <v>3411</v>
      </c>
      <c r="C167" s="1127" t="s">
        <v>3412</v>
      </c>
      <c r="D167" s="1123" t="s">
        <v>5085</v>
      </c>
      <c r="E167" s="1115" t="s">
        <v>3403</v>
      </c>
      <c r="F167" s="1115" t="s">
        <v>3404</v>
      </c>
      <c r="G167" s="1115"/>
      <c r="H167" s="1110" t="s">
        <v>5086</v>
      </c>
      <c r="I167" s="1110"/>
      <c r="J167" s="1110"/>
    </row>
    <row r="168" spans="2:10" ht="35.1" customHeight="1">
      <c r="B168" s="1113" t="s">
        <v>1420</v>
      </c>
      <c r="C168" s="1138" t="s">
        <v>3413</v>
      </c>
      <c r="D168" s="1114" t="s">
        <v>3414</v>
      </c>
      <c r="E168" s="1115" t="s">
        <v>3403</v>
      </c>
      <c r="F168" s="1115" t="s">
        <v>3404</v>
      </c>
      <c r="G168" s="1115"/>
      <c r="H168" s="1109" t="s">
        <v>5087</v>
      </c>
      <c r="I168" s="1109"/>
      <c r="J168" s="1109"/>
    </row>
    <row r="169" spans="2:10" ht="35.1" customHeight="1">
      <c r="B169" s="1113" t="s">
        <v>3415</v>
      </c>
      <c r="C169" s="1138" t="s">
        <v>3416</v>
      </c>
      <c r="D169" s="1114" t="s">
        <v>3417</v>
      </c>
      <c r="E169" s="1115" t="s">
        <v>3403</v>
      </c>
      <c r="F169" s="1115" t="s">
        <v>3404</v>
      </c>
      <c r="G169" s="1115"/>
      <c r="H169" s="1110" t="s">
        <v>5088</v>
      </c>
      <c r="I169" s="1110"/>
      <c r="J169" s="1110"/>
    </row>
    <row r="170" spans="2:10" ht="35.1" customHeight="1">
      <c r="B170" s="1139" t="s">
        <v>3418</v>
      </c>
      <c r="C170" s="1108"/>
      <c r="D170" s="1108"/>
      <c r="E170" s="1108"/>
      <c r="F170" s="1108"/>
      <c r="G170" s="1108"/>
      <c r="H170" s="1108"/>
      <c r="I170" s="1108"/>
      <c r="J170" s="1108"/>
    </row>
    <row r="171" spans="2:10" ht="35.1" customHeight="1">
      <c r="B171" s="1109" t="s">
        <v>5089</v>
      </c>
      <c r="C171" s="1108"/>
      <c r="D171" s="1108"/>
      <c r="E171" s="1108"/>
      <c r="F171" s="1108"/>
      <c r="G171" s="1108"/>
      <c r="H171" s="1108"/>
      <c r="I171" s="1108"/>
      <c r="J171" s="1108"/>
    </row>
    <row r="172" spans="2:10" ht="35.1" customHeight="1">
      <c r="B172" s="1109" t="s">
        <v>3419</v>
      </c>
      <c r="C172" s="1108"/>
      <c r="D172" s="1108"/>
      <c r="E172" s="1108"/>
      <c r="F172" s="1108"/>
      <c r="G172" s="1108"/>
      <c r="H172" s="1108"/>
      <c r="I172" s="1108"/>
      <c r="J172" s="1108"/>
    </row>
    <row r="173" spans="2:10" ht="35.1" customHeight="1">
      <c r="B173" s="1109"/>
      <c r="C173" s="1108"/>
      <c r="D173" s="1108"/>
      <c r="E173" s="1108"/>
      <c r="F173" s="1108"/>
      <c r="G173" s="1108"/>
      <c r="H173" s="1108"/>
      <c r="I173" s="1108"/>
      <c r="J173" s="1108"/>
    </row>
    <row r="174" spans="2:10" ht="35.1" customHeight="1">
      <c r="B174" s="1647" t="s">
        <v>5090</v>
      </c>
      <c r="C174" s="1647"/>
      <c r="D174" s="1647"/>
      <c r="E174" s="1647"/>
      <c r="F174" s="1647"/>
      <c r="G174" s="1647"/>
      <c r="H174" s="1647"/>
      <c r="I174" s="1647"/>
      <c r="J174" s="1647"/>
    </row>
    <row r="175" spans="2:10" ht="35.1" customHeight="1">
      <c r="B175" s="1647"/>
      <c r="C175" s="1647"/>
      <c r="D175" s="1647"/>
      <c r="E175" s="1647"/>
      <c r="F175" s="1647"/>
      <c r="G175" s="1647"/>
      <c r="H175" s="1647"/>
      <c r="I175" s="1647"/>
      <c r="J175" s="1647"/>
    </row>
    <row r="176" spans="2:10" ht="35.1" customHeight="1">
      <c r="B176" s="1638" t="s">
        <v>3420</v>
      </c>
      <c r="C176" s="1638"/>
      <c r="D176" s="1638"/>
      <c r="E176" s="1638"/>
      <c r="F176" s="1638"/>
      <c r="G176" s="1638"/>
      <c r="H176" s="1638"/>
      <c r="I176" s="1638"/>
      <c r="J176" s="1638"/>
    </row>
    <row r="177" spans="2:10" ht="35.1" customHeight="1">
      <c r="B177" s="1109" t="s">
        <v>3421</v>
      </c>
      <c r="C177" s="1108"/>
      <c r="D177" s="1108"/>
      <c r="E177" s="1108"/>
      <c r="F177" s="1108"/>
      <c r="G177" s="1108"/>
      <c r="H177" s="1108"/>
      <c r="I177" s="1108"/>
      <c r="J177" s="1108"/>
    </row>
    <row r="178" spans="2:10" ht="35.1" customHeight="1">
      <c r="B178" s="1109" t="s">
        <v>5091</v>
      </c>
      <c r="C178" s="1108"/>
      <c r="D178" s="1108"/>
      <c r="E178" s="1108"/>
      <c r="F178" s="1108"/>
      <c r="G178" s="1108"/>
      <c r="H178" s="1108"/>
      <c r="I178" s="1108"/>
      <c r="J178" s="1108"/>
    </row>
    <row r="179" spans="2:10" ht="35.1" customHeight="1">
      <c r="B179" s="1109" t="s">
        <v>5092</v>
      </c>
      <c r="C179" s="1108"/>
      <c r="D179" s="1108"/>
      <c r="E179" s="1108"/>
      <c r="F179" s="1108"/>
      <c r="G179" s="1108"/>
      <c r="H179" s="1108"/>
      <c r="I179" s="1108"/>
      <c r="J179" s="1108"/>
    </row>
    <row r="180" spans="2:10" ht="35.1" customHeight="1">
      <c r="B180" s="1638" t="s">
        <v>3422</v>
      </c>
      <c r="C180" s="1638"/>
      <c r="D180" s="1638"/>
      <c r="E180" s="1638"/>
      <c r="F180" s="1638"/>
      <c r="G180" s="1638"/>
      <c r="H180" s="1638"/>
      <c r="I180" s="1638"/>
      <c r="J180" s="1638"/>
    </row>
    <row r="181" spans="2:10" ht="35.1" customHeight="1">
      <c r="B181" s="1137" t="s">
        <v>3423</v>
      </c>
      <c r="C181" s="1108"/>
      <c r="D181" s="1108"/>
      <c r="E181" s="1108"/>
      <c r="F181" s="1108"/>
      <c r="G181" s="1108"/>
      <c r="H181" s="1108"/>
      <c r="I181" s="1108"/>
      <c r="J181" s="1108"/>
    </row>
    <row r="182" spans="2:10" ht="35.1" customHeight="1">
      <c r="B182" s="1124" t="s">
        <v>3424</v>
      </c>
      <c r="C182" s="1108"/>
      <c r="D182" s="1108"/>
      <c r="E182" s="1108"/>
      <c r="F182" s="1108"/>
      <c r="G182" s="1108"/>
      <c r="H182" s="1108"/>
      <c r="I182" s="1108"/>
      <c r="J182" s="1108"/>
    </row>
    <row r="183" spans="2:10" ht="35.1" customHeight="1">
      <c r="B183" s="1140" t="s">
        <v>3425</v>
      </c>
      <c r="C183" s="1108"/>
      <c r="D183" s="1108"/>
      <c r="E183" s="1108"/>
      <c r="F183" s="1108"/>
      <c r="G183" s="1108"/>
      <c r="H183" s="1108"/>
      <c r="I183" s="1108"/>
      <c r="J183" s="1108"/>
    </row>
    <row r="184" spans="2:10" ht="35.1" customHeight="1">
      <c r="B184" s="1109" t="s">
        <v>3426</v>
      </c>
      <c r="C184" s="1108"/>
      <c r="D184" s="1108"/>
      <c r="E184" s="1108"/>
      <c r="F184" s="1108"/>
      <c r="G184" s="1108"/>
      <c r="H184" s="1108"/>
      <c r="I184" s="1108"/>
      <c r="J184" s="1108"/>
    </row>
    <row r="185" spans="2:10" ht="35.1" customHeight="1">
      <c r="B185" s="1109" t="s">
        <v>3427</v>
      </c>
      <c r="C185" s="1108"/>
      <c r="D185" s="1108"/>
      <c r="E185" s="1108"/>
      <c r="F185" s="1108"/>
      <c r="G185" s="1108"/>
      <c r="H185" s="1108"/>
      <c r="I185" s="1108"/>
      <c r="J185" s="1108"/>
    </row>
    <row r="186" spans="2:10" ht="35.1" customHeight="1">
      <c r="B186" s="1109" t="s">
        <v>5093</v>
      </c>
      <c r="C186" s="1108"/>
      <c r="D186" s="1108"/>
      <c r="E186" s="1108"/>
      <c r="F186" s="1108"/>
      <c r="G186" s="1108"/>
      <c r="H186" s="1108"/>
      <c r="I186" s="1108"/>
      <c r="J186" s="1108"/>
    </row>
    <row r="187" spans="2:10" ht="35.1" customHeight="1">
      <c r="B187" s="1638" t="s">
        <v>3428</v>
      </c>
      <c r="C187" s="1638"/>
      <c r="D187" s="1638"/>
      <c r="E187" s="1638"/>
      <c r="F187" s="1638"/>
      <c r="G187" s="1638"/>
      <c r="H187" s="1638"/>
      <c r="I187" s="1638"/>
      <c r="J187" s="1638"/>
    </row>
    <row r="188" spans="2:10" ht="35.1" customHeight="1">
      <c r="B188" s="1111" t="s">
        <v>416</v>
      </c>
      <c r="C188" s="1111" t="s">
        <v>3429</v>
      </c>
      <c r="D188" s="1111" t="s">
        <v>3430</v>
      </c>
      <c r="E188" s="1111" t="s">
        <v>3396</v>
      </c>
      <c r="F188" s="1111" t="s">
        <v>3397</v>
      </c>
      <c r="G188" s="1111" t="s">
        <v>3431</v>
      </c>
      <c r="H188" s="1121" t="s">
        <v>3432</v>
      </c>
      <c r="I188" s="1122"/>
      <c r="J188" s="1122"/>
    </row>
    <row r="189" spans="2:10" ht="35.1" customHeight="1">
      <c r="B189" s="1113" t="s">
        <v>3433</v>
      </c>
      <c r="C189" s="1141" t="s">
        <v>3434</v>
      </c>
      <c r="D189" s="1142" t="s">
        <v>3402</v>
      </c>
      <c r="E189" s="1143" t="s">
        <v>3435</v>
      </c>
      <c r="F189" s="1143" t="s">
        <v>3404</v>
      </c>
      <c r="G189" s="1115"/>
      <c r="H189" s="1110" t="s">
        <v>5094</v>
      </c>
      <c r="I189" s="1108"/>
      <c r="J189" s="1108"/>
    </row>
    <row r="190" spans="2:10" ht="35.1" customHeight="1">
      <c r="B190" s="1113" t="s">
        <v>3436</v>
      </c>
      <c r="C190" s="1141" t="s">
        <v>3437</v>
      </c>
      <c r="D190" s="1142" t="s">
        <v>5044</v>
      </c>
      <c r="E190" s="1143" t="s">
        <v>3435</v>
      </c>
      <c r="F190" s="1143" t="s">
        <v>3404</v>
      </c>
      <c r="G190" s="1115"/>
      <c r="H190" s="1110" t="s">
        <v>3438</v>
      </c>
      <c r="I190" s="1108"/>
      <c r="J190" s="1108"/>
    </row>
    <row r="191" spans="2:10" ht="35.1" customHeight="1">
      <c r="B191" s="1113" t="s">
        <v>3439</v>
      </c>
      <c r="C191" s="1141" t="s">
        <v>5095</v>
      </c>
      <c r="D191" s="1142" t="s">
        <v>5096</v>
      </c>
      <c r="E191" s="1143" t="s">
        <v>3440</v>
      </c>
      <c r="F191" s="1143" t="s">
        <v>3404</v>
      </c>
      <c r="G191" s="1115"/>
      <c r="H191" s="1110" t="s">
        <v>5097</v>
      </c>
      <c r="I191" s="1108"/>
      <c r="J191" s="1108"/>
    </row>
    <row r="192" spans="2:10" ht="35.1" customHeight="1">
      <c r="B192" s="1113" t="s">
        <v>3441</v>
      </c>
      <c r="C192" s="1141" t="s">
        <v>3442</v>
      </c>
      <c r="D192" s="1142" t="s">
        <v>5098</v>
      </c>
      <c r="E192" s="1143" t="s">
        <v>3435</v>
      </c>
      <c r="F192" s="1143" t="s">
        <v>3404</v>
      </c>
      <c r="G192" s="1115"/>
      <c r="H192" s="1110" t="s">
        <v>5099</v>
      </c>
      <c r="I192" s="1108"/>
      <c r="J192" s="1108"/>
    </row>
    <row r="193" spans="2:10" ht="35.1" customHeight="1">
      <c r="B193" s="1113" t="s">
        <v>3443</v>
      </c>
      <c r="C193" s="1142" t="s">
        <v>3413</v>
      </c>
      <c r="D193" s="1142" t="s">
        <v>3444</v>
      </c>
      <c r="E193" s="1143" t="s">
        <v>3435</v>
      </c>
      <c r="F193" s="1143" t="s">
        <v>3404</v>
      </c>
      <c r="G193" s="1115"/>
      <c r="H193" s="1109" t="s">
        <v>5087</v>
      </c>
      <c r="I193" s="1108"/>
      <c r="J193" s="1108"/>
    </row>
    <row r="194" spans="2:10" ht="35.1" customHeight="1">
      <c r="B194" s="1113" t="s">
        <v>3445</v>
      </c>
      <c r="C194" s="1142" t="s">
        <v>3416</v>
      </c>
      <c r="D194" s="1142" t="s">
        <v>3417</v>
      </c>
      <c r="E194" s="1143" t="s">
        <v>3435</v>
      </c>
      <c r="F194" s="1143" t="s">
        <v>3404</v>
      </c>
      <c r="G194" s="1115"/>
      <c r="H194" s="1110" t="s">
        <v>3446</v>
      </c>
      <c r="I194" s="1108"/>
      <c r="J194" s="1108"/>
    </row>
    <row r="195" spans="2:10" ht="35.1" customHeight="1">
      <c r="B195" s="1638" t="s">
        <v>3447</v>
      </c>
      <c r="C195" s="1638"/>
      <c r="D195" s="1638"/>
      <c r="E195" s="1638"/>
      <c r="F195" s="1638"/>
      <c r="G195" s="1638"/>
      <c r="H195" s="1638"/>
      <c r="I195" s="1638"/>
      <c r="J195" s="1638"/>
    </row>
    <row r="196" spans="2:10" ht="35.1" customHeight="1">
      <c r="B196" s="1137" t="s">
        <v>3448</v>
      </c>
      <c r="C196" s="1108"/>
      <c r="D196" s="1108"/>
      <c r="E196" s="1108"/>
      <c r="F196" s="1108"/>
      <c r="G196" s="1108"/>
      <c r="H196" s="1108"/>
      <c r="I196" s="1108"/>
      <c r="J196" s="1108"/>
    </row>
    <row r="197" spans="2:10" ht="35.1" customHeight="1">
      <c r="B197" s="1109" t="s">
        <v>5100</v>
      </c>
      <c r="C197" s="1108"/>
      <c r="D197" s="1108"/>
      <c r="E197" s="1108"/>
      <c r="F197" s="1108"/>
      <c r="G197" s="1108"/>
      <c r="H197" s="1108"/>
      <c r="I197" s="1108"/>
      <c r="J197" s="1108"/>
    </row>
    <row r="198" spans="2:10" ht="35.1" customHeight="1">
      <c r="B198" s="1109" t="s">
        <v>5101</v>
      </c>
      <c r="C198" s="1108"/>
      <c r="D198" s="1108"/>
      <c r="E198" s="1108"/>
      <c r="F198" s="1108"/>
      <c r="G198" s="1108"/>
      <c r="H198" s="1108"/>
      <c r="I198" s="1108"/>
      <c r="J198" s="1108"/>
    </row>
    <row r="199" spans="2:10" ht="35.1" customHeight="1">
      <c r="B199" s="1109" t="s">
        <v>5102</v>
      </c>
      <c r="C199" s="1108"/>
      <c r="D199" s="1108"/>
      <c r="E199" s="1108"/>
      <c r="F199" s="1108"/>
      <c r="G199" s="1108"/>
      <c r="H199" s="1108"/>
      <c r="I199" s="1108"/>
      <c r="J199" s="1108"/>
    </row>
    <row r="200" spans="2:10" ht="35.1" customHeight="1">
      <c r="B200" s="1109" t="s">
        <v>5103</v>
      </c>
      <c r="C200" s="1108"/>
      <c r="D200" s="1108"/>
      <c r="E200" s="1108"/>
      <c r="F200" s="1108"/>
      <c r="G200" s="1108"/>
      <c r="H200" s="1108"/>
      <c r="I200" s="1108"/>
      <c r="J200" s="1108"/>
    </row>
    <row r="201" spans="2:10" ht="35.1" customHeight="1">
      <c r="B201" s="1137" t="s">
        <v>3449</v>
      </c>
      <c r="C201" s="1108"/>
      <c r="D201" s="1108"/>
      <c r="E201" s="1108"/>
      <c r="F201" s="1108"/>
      <c r="G201" s="1108"/>
      <c r="H201" s="1108"/>
      <c r="I201" s="1108"/>
      <c r="J201" s="1108"/>
    </row>
    <row r="202" spans="2:10" ht="35.1" customHeight="1">
      <c r="B202" s="1110" t="s">
        <v>5104</v>
      </c>
      <c r="C202" s="1108"/>
      <c r="D202" s="1108"/>
      <c r="E202" s="1108"/>
      <c r="F202" s="1108"/>
      <c r="G202" s="1108"/>
      <c r="H202" s="1108"/>
      <c r="I202" s="1108"/>
      <c r="J202" s="1108"/>
    </row>
    <row r="203" spans="2:10" ht="35.1" customHeight="1">
      <c r="B203" s="1110" t="s">
        <v>5105</v>
      </c>
      <c r="C203" s="1108"/>
      <c r="D203" s="1108"/>
      <c r="E203" s="1108"/>
      <c r="F203" s="1108"/>
      <c r="G203" s="1108"/>
      <c r="H203" s="1108"/>
      <c r="I203" s="1108"/>
      <c r="J203" s="1108"/>
    </row>
    <row r="204" spans="2:10" ht="35.1" customHeight="1">
      <c r="B204" s="1137" t="s">
        <v>3450</v>
      </c>
      <c r="C204" s="1108"/>
      <c r="D204" s="1108"/>
      <c r="E204" s="1108"/>
      <c r="F204" s="1108"/>
      <c r="G204" s="1108"/>
      <c r="H204" s="1108"/>
      <c r="I204" s="1108"/>
      <c r="J204" s="1108"/>
    </row>
    <row r="205" spans="2:10" ht="35.1" customHeight="1">
      <c r="B205" s="1109" t="s">
        <v>3451</v>
      </c>
      <c r="C205" s="1108"/>
      <c r="D205" s="1108"/>
      <c r="E205" s="1108"/>
      <c r="F205" s="1108"/>
      <c r="G205" s="1108"/>
      <c r="H205" s="1108"/>
      <c r="I205" s="1108"/>
      <c r="J205" s="1108"/>
    </row>
    <row r="206" spans="2:10" ht="35.1" customHeight="1">
      <c r="B206" s="1109" t="s">
        <v>5106</v>
      </c>
      <c r="C206" s="1108"/>
      <c r="D206" s="1108"/>
      <c r="E206" s="1108"/>
      <c r="F206" s="1108"/>
      <c r="G206" s="1108"/>
      <c r="H206" s="1108"/>
      <c r="I206" s="1108"/>
      <c r="J206" s="1108"/>
    </row>
    <row r="207" spans="2:10" ht="35.1" customHeight="1">
      <c r="B207" s="1107" t="s">
        <v>3452</v>
      </c>
      <c r="C207" s="1108"/>
      <c r="D207" s="1108"/>
      <c r="E207" s="1108"/>
      <c r="F207" s="1108"/>
      <c r="G207" s="1108"/>
      <c r="H207" s="1108"/>
      <c r="I207" s="1108"/>
      <c r="J207" s="1108"/>
    </row>
    <row r="208" spans="2:10" ht="35.1" customHeight="1">
      <c r="B208" s="1109" t="s">
        <v>5107</v>
      </c>
      <c r="C208" s="1108"/>
      <c r="D208" s="1108"/>
      <c r="E208" s="1108"/>
      <c r="F208" s="1108"/>
      <c r="G208" s="1108"/>
      <c r="H208" s="1108"/>
      <c r="I208" s="1108"/>
      <c r="J208" s="1108"/>
    </row>
    <row r="209" spans="2:10" ht="35.1" customHeight="1">
      <c r="B209" s="1109" t="s">
        <v>5108</v>
      </c>
      <c r="C209" s="1108"/>
      <c r="D209" s="1108"/>
      <c r="E209" s="1108"/>
      <c r="F209" s="1108"/>
      <c r="G209" s="1108"/>
      <c r="H209" s="1108"/>
      <c r="I209" s="1108"/>
      <c r="J209" s="1108"/>
    </row>
    <row r="210" spans="2:10" ht="35.1" customHeight="1">
      <c r="B210" s="1109" t="s">
        <v>3453</v>
      </c>
      <c r="C210" s="1108"/>
      <c r="D210" s="1108"/>
      <c r="E210" s="1108"/>
      <c r="F210" s="1108"/>
      <c r="G210" s="1108"/>
      <c r="H210" s="1108"/>
      <c r="I210" s="1108"/>
      <c r="J210" s="1108"/>
    </row>
    <row r="211" spans="2:10" ht="35.1" customHeight="1">
      <c r="B211" s="1107"/>
      <c r="C211" s="1108"/>
      <c r="D211" s="1108"/>
      <c r="E211" s="1108"/>
      <c r="F211" s="1108"/>
      <c r="G211" s="1108"/>
      <c r="H211" s="1108"/>
      <c r="I211" s="1108"/>
      <c r="J211" s="1108"/>
    </row>
    <row r="212" spans="2:10" ht="35.1" customHeight="1">
      <c r="B212" s="1638" t="s">
        <v>3454</v>
      </c>
      <c r="C212" s="1638"/>
      <c r="D212" s="1638"/>
      <c r="E212" s="1638"/>
      <c r="F212" s="1638"/>
      <c r="G212" s="1638"/>
      <c r="H212" s="1638"/>
      <c r="I212" s="1638"/>
      <c r="J212" s="1638"/>
    </row>
    <row r="213" spans="2:10" ht="35.1" customHeight="1">
      <c r="B213" s="1107" t="s">
        <v>3455</v>
      </c>
      <c r="C213" s="1108"/>
      <c r="D213" s="1108"/>
      <c r="E213" s="1108"/>
      <c r="F213" s="1108"/>
      <c r="G213" s="1108"/>
      <c r="H213" s="1108"/>
      <c r="I213" s="1108"/>
      <c r="J213" s="1108"/>
    </row>
    <row r="214" spans="2:10" ht="35.1" customHeight="1">
      <c r="B214" s="1109" t="s">
        <v>3456</v>
      </c>
      <c r="C214" s="1108"/>
      <c r="D214" s="1108"/>
      <c r="E214" s="1108"/>
      <c r="F214" s="1108"/>
      <c r="G214" s="1108"/>
      <c r="H214" s="1108"/>
      <c r="I214" s="1108"/>
      <c r="J214" s="1108"/>
    </row>
    <row r="215" spans="2:10" ht="35.1" customHeight="1">
      <c r="B215" s="1110" t="s">
        <v>5109</v>
      </c>
      <c r="C215" s="1108"/>
      <c r="D215" s="1108"/>
      <c r="E215" s="1108"/>
      <c r="F215" s="1108"/>
      <c r="G215" s="1108"/>
      <c r="H215" s="1108"/>
      <c r="I215" s="1108"/>
      <c r="J215" s="1108"/>
    </row>
    <row r="216" spans="2:10" ht="35.1" customHeight="1">
      <c r="B216" s="1144" t="s">
        <v>3457</v>
      </c>
      <c r="C216" s="1145"/>
      <c r="D216" s="1145"/>
      <c r="E216" s="1108"/>
      <c r="F216" s="1108"/>
      <c r="G216" s="1108"/>
      <c r="H216" s="1108"/>
      <c r="I216" s="1108"/>
      <c r="J216" s="1108"/>
    </row>
    <row r="217" spans="2:10" ht="35.1" customHeight="1">
      <c r="B217" s="1110" t="s">
        <v>3458</v>
      </c>
      <c r="C217" s="1108"/>
      <c r="D217" s="1108"/>
      <c r="E217" s="1108"/>
      <c r="F217" s="1108"/>
      <c r="G217" s="1108"/>
      <c r="H217" s="1108"/>
      <c r="I217" s="1108"/>
      <c r="J217" s="1108"/>
    </row>
    <row r="218" spans="2:10" ht="35.1" customHeight="1">
      <c r="B218" s="1109" t="s">
        <v>3459</v>
      </c>
      <c r="C218" s="1108"/>
      <c r="D218" s="1108"/>
      <c r="E218" s="1108"/>
      <c r="F218" s="1108"/>
      <c r="G218" s="1108"/>
      <c r="H218" s="1108"/>
      <c r="I218" s="1108"/>
      <c r="J218" s="1108"/>
    </row>
    <row r="219" spans="2:10" ht="35.1" customHeight="1">
      <c r="B219" s="1144" t="s">
        <v>3460</v>
      </c>
      <c r="C219" s="1145"/>
      <c r="D219" s="1145"/>
      <c r="E219" s="1108"/>
      <c r="F219" s="1108"/>
      <c r="G219" s="1108"/>
      <c r="H219" s="1108"/>
      <c r="I219" s="1108"/>
      <c r="J219" s="1108"/>
    </row>
    <row r="220" spans="2:10" ht="35.1" customHeight="1">
      <c r="B220" s="1110" t="s">
        <v>3461</v>
      </c>
      <c r="C220" s="1108"/>
      <c r="D220" s="1108"/>
      <c r="E220" s="1108"/>
      <c r="F220" s="1108"/>
      <c r="G220" s="1108"/>
      <c r="H220" s="1108"/>
      <c r="I220" s="1108"/>
      <c r="J220" s="1108"/>
    </row>
    <row r="221" spans="2:10" ht="35.1" customHeight="1">
      <c r="B221" s="1110" t="s">
        <v>3462</v>
      </c>
      <c r="C221" s="1108"/>
      <c r="D221" s="1108"/>
      <c r="E221" s="1108"/>
      <c r="F221" s="1108"/>
      <c r="G221" s="1108"/>
      <c r="H221" s="1108"/>
      <c r="I221" s="1108"/>
      <c r="J221" s="1108"/>
    </row>
    <row r="222" spans="2:10" ht="35.1" customHeight="1">
      <c r="B222" s="1109" t="s">
        <v>5110</v>
      </c>
      <c r="C222" s="1108"/>
      <c r="D222" s="1108"/>
      <c r="E222" s="1108"/>
      <c r="F222" s="1108"/>
      <c r="G222" s="1108"/>
      <c r="H222" s="1108"/>
      <c r="I222" s="1108"/>
      <c r="J222" s="1108"/>
    </row>
    <row r="223" spans="2:10" ht="35.1" customHeight="1">
      <c r="B223" s="1144" t="s">
        <v>3463</v>
      </c>
      <c r="C223" s="1145"/>
      <c r="D223" s="1145"/>
      <c r="E223" s="1108"/>
      <c r="F223" s="1108"/>
      <c r="G223" s="1108"/>
      <c r="H223" s="1108"/>
      <c r="I223" s="1108"/>
      <c r="J223" s="1108"/>
    </row>
    <row r="224" spans="2:10" ht="35.1" customHeight="1">
      <c r="B224" s="1110" t="s">
        <v>5111</v>
      </c>
      <c r="C224" s="1108"/>
      <c r="D224" s="1108"/>
      <c r="E224" s="1108"/>
      <c r="F224" s="1108"/>
      <c r="G224" s="1108"/>
      <c r="H224" s="1108"/>
      <c r="I224" s="1108"/>
      <c r="J224" s="1108"/>
    </row>
    <row r="225" spans="2:10" ht="35.1" customHeight="1">
      <c r="B225" s="1110" t="s">
        <v>3464</v>
      </c>
      <c r="C225" s="1108"/>
      <c r="D225" s="1108"/>
      <c r="E225" s="1108"/>
      <c r="F225" s="1108"/>
      <c r="G225" s="1108"/>
      <c r="H225" s="1108"/>
      <c r="I225" s="1108"/>
      <c r="J225" s="1108"/>
    </row>
    <row r="226" spans="2:10" ht="35.1" customHeight="1">
      <c r="B226" s="1110" t="s">
        <v>3465</v>
      </c>
      <c r="C226" s="1108"/>
      <c r="D226" s="1108"/>
      <c r="E226" s="1108"/>
      <c r="F226" s="1108"/>
      <c r="G226" s="1108"/>
      <c r="H226" s="1108"/>
      <c r="I226" s="1108"/>
      <c r="J226" s="1108"/>
    </row>
    <row r="227" spans="2:10" ht="35.1" customHeight="1">
      <c r="B227" s="1144" t="s">
        <v>3466</v>
      </c>
      <c r="C227" s="1145"/>
      <c r="D227" s="1145"/>
      <c r="E227" s="1108"/>
      <c r="F227" s="1108"/>
      <c r="G227" s="1108"/>
      <c r="H227" s="1108"/>
      <c r="I227" s="1108"/>
      <c r="J227" s="1108"/>
    </row>
    <row r="228" spans="2:10" ht="35.1" customHeight="1">
      <c r="B228" s="1110" t="s">
        <v>5112</v>
      </c>
      <c r="C228" s="1108"/>
      <c r="D228" s="1108"/>
      <c r="E228" s="1108"/>
      <c r="F228" s="1108"/>
      <c r="G228" s="1108"/>
      <c r="H228" s="1108"/>
      <c r="I228" s="1108"/>
      <c r="J228" s="1108"/>
    </row>
    <row r="229" spans="2:10" ht="35.1" customHeight="1">
      <c r="B229" s="1109" t="s">
        <v>3467</v>
      </c>
      <c r="C229" s="1108"/>
      <c r="D229" s="1108"/>
      <c r="E229" s="1108"/>
      <c r="F229" s="1108"/>
      <c r="G229" s="1108"/>
      <c r="H229" s="1108"/>
      <c r="I229" s="1108"/>
      <c r="J229" s="1108"/>
    </row>
    <row r="230" spans="2:10" ht="21" customHeight="1">
      <c r="D230" s="1108"/>
      <c r="E230" s="1108"/>
      <c r="F230" s="1108"/>
      <c r="G230" s="1108"/>
      <c r="H230" s="1108"/>
      <c r="I230" s="1108"/>
      <c r="J230" s="1108"/>
    </row>
    <row r="231" spans="2:10" ht="21" customHeight="1"/>
  </sheetData>
  <mergeCells count="39">
    <mergeCell ref="B187:J187"/>
    <mergeCell ref="B195:J195"/>
    <mergeCell ref="B212:J212"/>
    <mergeCell ref="B147:J147"/>
    <mergeCell ref="B148:H149"/>
    <mergeCell ref="B155:J155"/>
    <mergeCell ref="B174:J175"/>
    <mergeCell ref="B176:J176"/>
    <mergeCell ref="B180:J180"/>
    <mergeCell ref="B141:H142"/>
    <mergeCell ref="B97:J98"/>
    <mergeCell ref="B99:J99"/>
    <mergeCell ref="B102:J103"/>
    <mergeCell ref="B104:J104"/>
    <mergeCell ref="B111:H112"/>
    <mergeCell ref="B113:J113"/>
    <mergeCell ref="B117:J117"/>
    <mergeCell ref="B120:H121"/>
    <mergeCell ref="B123:H124"/>
    <mergeCell ref="B133:J133"/>
    <mergeCell ref="B140:J140"/>
    <mergeCell ref="B92:J92"/>
    <mergeCell ref="B22:J22"/>
    <mergeCell ref="B28:J28"/>
    <mergeCell ref="B29:H30"/>
    <mergeCell ref="B35:J35"/>
    <mergeCell ref="B36:H37"/>
    <mergeCell ref="B38:J38"/>
    <mergeCell ref="B39:H39"/>
    <mergeCell ref="B60:J60"/>
    <mergeCell ref="B62:J63"/>
    <mergeCell ref="B64:J65"/>
    <mergeCell ref="B66:J66"/>
    <mergeCell ref="B20:H21"/>
    <mergeCell ref="B1:J1"/>
    <mergeCell ref="B2:H3"/>
    <mergeCell ref="B4:J4"/>
    <mergeCell ref="B12:J12"/>
    <mergeCell ref="B13:J13"/>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3B28D-BF00-4E40-ABC6-263822670E87}">
  <dimension ref="B1:H30"/>
  <sheetViews>
    <sheetView workbookViewId="0">
      <selection activeCell="A15" sqref="A15"/>
    </sheetView>
  </sheetViews>
  <sheetFormatPr baseColWidth="10" defaultColWidth="8" defaultRowHeight="15"/>
  <cols>
    <col min="1" max="1" width="8" style="1090"/>
    <col min="2" max="2" width="30.625" style="1090" customWidth="1"/>
    <col min="3" max="4" width="21" style="1090" customWidth="1"/>
    <col min="5" max="5" width="19.25" style="1090" customWidth="1"/>
    <col min="6" max="7" width="13.125" style="1090" customWidth="1"/>
    <col min="8" max="8" width="33.25" style="1090" customWidth="1"/>
    <col min="9" max="16384" width="8" style="1090"/>
  </cols>
  <sheetData>
    <row r="1" spans="2:8" ht="35.1" customHeight="1">
      <c r="B1" s="1650" t="s">
        <v>3468</v>
      </c>
      <c r="C1" s="1630"/>
      <c r="D1" s="1630"/>
      <c r="E1" s="1630"/>
      <c r="F1" s="1630"/>
      <c r="G1" s="1630"/>
      <c r="H1" s="1630"/>
    </row>
    <row r="2" spans="2:8" ht="35.1" customHeight="1">
      <c r="B2" s="1630"/>
      <c r="C2" s="1630"/>
      <c r="D2" s="1630"/>
      <c r="E2" s="1630"/>
      <c r="F2" s="1630"/>
      <c r="G2" s="1630"/>
      <c r="H2" s="1630"/>
    </row>
    <row r="3" spans="2:8" ht="35.1" customHeight="1">
      <c r="B3" s="1288"/>
      <c r="C3" s="1106"/>
      <c r="D3" s="1106"/>
      <c r="E3" s="1106"/>
      <c r="F3" s="1106"/>
      <c r="G3" s="1106"/>
      <c r="H3" s="1106"/>
    </row>
    <row r="4" spans="2:8" ht="35.1" customHeight="1">
      <c r="B4" s="1651" t="s">
        <v>5113</v>
      </c>
      <c r="C4" s="1652"/>
      <c r="D4" s="1652"/>
      <c r="E4" s="1652"/>
      <c r="F4" s="1652"/>
      <c r="G4" s="1652"/>
      <c r="H4" s="1652"/>
    </row>
    <row r="5" spans="2:8" ht="35.1" customHeight="1">
      <c r="B5" s="1146" t="s">
        <v>3469</v>
      </c>
      <c r="C5" s="1648" t="s">
        <v>5114</v>
      </c>
      <c r="D5" s="1649"/>
      <c r="E5" s="1649"/>
      <c r="F5" s="1649"/>
      <c r="G5" s="1649"/>
      <c r="H5" s="1649"/>
    </row>
    <row r="6" spans="2:8" ht="35.1" customHeight="1">
      <c r="B6" s="1146" t="s">
        <v>5115</v>
      </c>
      <c r="C6" s="1648" t="s">
        <v>5116</v>
      </c>
      <c r="D6" s="1649"/>
      <c r="E6" s="1649"/>
      <c r="F6" s="1649"/>
      <c r="G6" s="1649"/>
      <c r="H6" s="1649"/>
    </row>
    <row r="7" spans="2:8" ht="35.1" customHeight="1">
      <c r="B7" s="1146" t="s">
        <v>5117</v>
      </c>
      <c r="C7" s="1648" t="s">
        <v>5118</v>
      </c>
      <c r="D7" s="1649"/>
      <c r="E7" s="1649"/>
      <c r="F7" s="1649"/>
      <c r="G7" s="1649"/>
      <c r="H7" s="1649"/>
    </row>
    <row r="8" spans="2:8" ht="35.1" customHeight="1">
      <c r="B8" s="1146" t="s">
        <v>3470</v>
      </c>
      <c r="C8" s="1648" t="s">
        <v>5119</v>
      </c>
      <c r="D8" s="1649"/>
      <c r="E8" s="1649"/>
      <c r="F8" s="1649"/>
      <c r="G8" s="1649"/>
      <c r="H8" s="1649"/>
    </row>
    <row r="9" spans="2:8" ht="35.1" customHeight="1">
      <c r="B9" s="1146" t="s">
        <v>3471</v>
      </c>
      <c r="C9" s="1648" t="s">
        <v>3472</v>
      </c>
      <c r="D9" s="1649"/>
      <c r="E9" s="1649"/>
      <c r="F9" s="1649"/>
      <c r="G9" s="1649"/>
      <c r="H9" s="1649"/>
    </row>
    <row r="10" spans="2:8" ht="35.1" customHeight="1">
      <c r="B10" s="1106"/>
      <c r="C10" s="1106"/>
      <c r="D10" s="1106"/>
      <c r="E10" s="1106"/>
      <c r="F10" s="1106"/>
      <c r="G10" s="1106"/>
      <c r="H10" s="1106"/>
    </row>
    <row r="11" spans="2:8" ht="35.1" customHeight="1">
      <c r="B11" s="1651" t="s">
        <v>5120</v>
      </c>
      <c r="C11" s="1652"/>
      <c r="D11" s="1652"/>
      <c r="E11" s="1652"/>
      <c r="F11" s="1652"/>
      <c r="G11" s="1652"/>
      <c r="H11" s="1652"/>
    </row>
    <row r="12" spans="2:8" ht="35.1" customHeight="1">
      <c r="B12" s="1147" t="s">
        <v>3473</v>
      </c>
      <c r="C12" s="1655" t="s">
        <v>5121</v>
      </c>
      <c r="D12" s="1656"/>
      <c r="E12" s="1656"/>
      <c r="F12" s="1656"/>
      <c r="G12" s="1656"/>
      <c r="H12" s="1656"/>
    </row>
    <row r="13" spans="2:8" ht="35.1" customHeight="1">
      <c r="B13" s="1147" t="s">
        <v>3474</v>
      </c>
      <c r="C13" s="1655" t="s">
        <v>5122</v>
      </c>
      <c r="D13" s="1656"/>
      <c r="E13" s="1656"/>
      <c r="F13" s="1656"/>
      <c r="G13" s="1656"/>
      <c r="H13" s="1656"/>
    </row>
    <row r="14" spans="2:8" ht="35.1" customHeight="1">
      <c r="B14" s="1147" t="s">
        <v>5123</v>
      </c>
      <c r="C14" s="1655" t="s">
        <v>5124</v>
      </c>
      <c r="D14" s="1656"/>
      <c r="E14" s="1656"/>
      <c r="F14" s="1656"/>
      <c r="G14" s="1656"/>
      <c r="H14" s="1656"/>
    </row>
    <row r="15" spans="2:8" ht="35.1" customHeight="1">
      <c r="B15" s="1147" t="s">
        <v>3475</v>
      </c>
      <c r="C15" s="1655" t="s">
        <v>5125</v>
      </c>
      <c r="D15" s="1656"/>
      <c r="E15" s="1656"/>
      <c r="F15" s="1656"/>
      <c r="G15" s="1656"/>
      <c r="H15" s="1656"/>
    </row>
    <row r="16" spans="2:8" ht="35.1" customHeight="1">
      <c r="B16" s="1106"/>
      <c r="C16" s="1106"/>
      <c r="D16" s="1106"/>
      <c r="E16" s="1106"/>
      <c r="F16" s="1106"/>
      <c r="G16" s="1106"/>
      <c r="H16" s="1106"/>
    </row>
    <row r="17" spans="2:8" ht="35.1" customHeight="1">
      <c r="B17" s="1651" t="s">
        <v>3476</v>
      </c>
      <c r="C17" s="1652"/>
      <c r="D17" s="1652"/>
      <c r="E17" s="1652"/>
      <c r="F17" s="1652"/>
      <c r="G17" s="1652"/>
      <c r="H17" s="1652"/>
    </row>
    <row r="18" spans="2:8" ht="35.1" customHeight="1">
      <c r="B18" s="1148" t="s">
        <v>3477</v>
      </c>
      <c r="C18" s="1148" t="s">
        <v>3478</v>
      </c>
      <c r="D18" s="1148" t="s">
        <v>5080</v>
      </c>
      <c r="E18" s="1148" t="s">
        <v>3479</v>
      </c>
      <c r="F18" s="1148" t="s">
        <v>3480</v>
      </c>
      <c r="G18" s="1148" t="s">
        <v>3481</v>
      </c>
      <c r="H18" s="1148" t="s">
        <v>3482</v>
      </c>
    </row>
    <row r="19" spans="2:8" ht="45" customHeight="1">
      <c r="B19" s="1149" t="s">
        <v>3483</v>
      </c>
      <c r="C19" s="1150" t="s">
        <v>3484</v>
      </c>
      <c r="D19" s="1151" t="s">
        <v>5126</v>
      </c>
      <c r="E19" s="1152"/>
      <c r="F19" s="1152"/>
      <c r="G19" s="1152"/>
      <c r="H19" s="1150" t="s">
        <v>5127</v>
      </c>
    </row>
    <row r="20" spans="2:8" ht="45" customHeight="1">
      <c r="B20" s="1149" t="s">
        <v>3485</v>
      </c>
      <c r="C20" s="1150" t="s">
        <v>3486</v>
      </c>
      <c r="D20" s="1151" t="s">
        <v>5044</v>
      </c>
      <c r="E20" s="1152"/>
      <c r="F20" s="1152"/>
      <c r="G20" s="1152"/>
      <c r="H20" s="1150" t="s">
        <v>3487</v>
      </c>
    </row>
    <row r="21" spans="2:8" ht="45" customHeight="1">
      <c r="B21" s="1149" t="s">
        <v>3488</v>
      </c>
      <c r="C21" s="1150" t="s">
        <v>5128</v>
      </c>
      <c r="D21" s="1151" t="s">
        <v>5129</v>
      </c>
      <c r="E21" s="1152"/>
      <c r="F21" s="1152"/>
      <c r="G21" s="1152"/>
      <c r="H21" s="1150" t="s">
        <v>5130</v>
      </c>
    </row>
    <row r="22" spans="2:8" ht="45" customHeight="1">
      <c r="B22" s="1149" t="s">
        <v>3489</v>
      </c>
      <c r="C22" s="1150" t="s">
        <v>3490</v>
      </c>
      <c r="D22" s="1151" t="s">
        <v>5098</v>
      </c>
      <c r="E22" s="1152"/>
      <c r="F22" s="1152"/>
      <c r="G22" s="1152"/>
      <c r="H22" s="1150" t="s">
        <v>5131</v>
      </c>
    </row>
    <row r="23" spans="2:8" ht="45" customHeight="1">
      <c r="B23" s="1149" t="s">
        <v>3491</v>
      </c>
      <c r="C23" s="1150" t="s">
        <v>3492</v>
      </c>
      <c r="D23" s="1151" t="s">
        <v>5132</v>
      </c>
      <c r="E23" s="1152"/>
      <c r="F23" s="1152"/>
      <c r="G23" s="1152"/>
      <c r="H23" s="1153" t="s">
        <v>5133</v>
      </c>
    </row>
    <row r="24" spans="2:8" ht="45" customHeight="1">
      <c r="B24" s="1149" t="s">
        <v>3493</v>
      </c>
      <c r="C24" s="1150" t="s">
        <v>3494</v>
      </c>
      <c r="D24" s="1151" t="s">
        <v>3495</v>
      </c>
      <c r="E24" s="1152"/>
      <c r="F24" s="1152"/>
      <c r="G24" s="1152"/>
      <c r="H24" s="1150" t="s">
        <v>3496</v>
      </c>
    </row>
    <row r="25" spans="2:8" ht="35.1" customHeight="1">
      <c r="B25" s="1106"/>
      <c r="C25" s="1106"/>
      <c r="D25" s="1106"/>
      <c r="E25" s="1106"/>
      <c r="F25" s="1106"/>
      <c r="G25" s="1106"/>
      <c r="H25" s="1106"/>
    </row>
    <row r="26" spans="2:8" ht="35.1" customHeight="1">
      <c r="B26" s="1653" t="s">
        <v>5134</v>
      </c>
      <c r="C26" s="1654"/>
      <c r="D26" s="1654"/>
      <c r="E26" s="1654"/>
      <c r="F26" s="1654"/>
      <c r="G26" s="1654"/>
      <c r="H26" s="1654"/>
    </row>
    <row r="27" spans="2:8" ht="35.1" customHeight="1">
      <c r="B27" s="1654"/>
      <c r="C27" s="1654"/>
      <c r="D27" s="1654"/>
      <c r="E27" s="1654"/>
      <c r="F27" s="1654"/>
      <c r="G27" s="1654"/>
      <c r="H27" s="1654"/>
    </row>
    <row r="28" spans="2:8" ht="35.1" customHeight="1">
      <c r="B28" s="1288" t="s">
        <v>5135</v>
      </c>
      <c r="C28" s="1106"/>
      <c r="D28" s="1106"/>
      <c r="E28" s="1106"/>
      <c r="F28" s="1106"/>
      <c r="G28" s="1106"/>
      <c r="H28" s="1106"/>
    </row>
    <row r="29" spans="2:8" ht="15.75">
      <c r="B29" s="1106"/>
      <c r="C29" s="1106"/>
      <c r="D29" s="1106"/>
      <c r="E29" s="1106"/>
      <c r="F29" s="1106"/>
      <c r="G29" s="1106"/>
      <c r="H29" s="1106"/>
    </row>
    <row r="30" spans="2:8" ht="15.75">
      <c r="B30" s="1106"/>
      <c r="C30" s="1106"/>
      <c r="D30" s="1106"/>
      <c r="E30" s="1106"/>
      <c r="F30" s="1106"/>
      <c r="G30" s="1106"/>
      <c r="H30" s="1106"/>
    </row>
  </sheetData>
  <mergeCells count="14">
    <mergeCell ref="B17:H17"/>
    <mergeCell ref="B26:H27"/>
    <mergeCell ref="C9:H9"/>
    <mergeCell ref="B11:H11"/>
    <mergeCell ref="C12:H12"/>
    <mergeCell ref="C13:H13"/>
    <mergeCell ref="C14:H14"/>
    <mergeCell ref="C15:H15"/>
    <mergeCell ref="C8:H8"/>
    <mergeCell ref="B1:H2"/>
    <mergeCell ref="B4:H4"/>
    <mergeCell ref="C5:H5"/>
    <mergeCell ref="C6:H6"/>
    <mergeCell ref="C7:H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73EA8-C758-4D9E-9B92-53E38FE2B5D5}">
  <dimension ref="A1:Z199"/>
  <sheetViews>
    <sheetView workbookViewId="0">
      <selection activeCell="A15" sqref="A15"/>
    </sheetView>
  </sheetViews>
  <sheetFormatPr baseColWidth="10" defaultColWidth="9" defaultRowHeight="15"/>
  <cols>
    <col min="1" max="1" width="4" style="473" customWidth="1"/>
    <col min="2" max="2" width="23" style="473" customWidth="1"/>
    <col min="3" max="3" width="32" style="473" customWidth="1"/>
    <col min="4" max="4" width="24" style="473" customWidth="1"/>
    <col min="5" max="5" width="29.75" style="473" customWidth="1"/>
    <col min="6" max="6" width="26.25" style="473" customWidth="1"/>
    <col min="7" max="7" width="22.25" style="473" customWidth="1"/>
    <col min="8" max="8" width="18" style="473" customWidth="1"/>
    <col min="9" max="16384" width="9" style="473"/>
  </cols>
  <sheetData>
    <row r="1" spans="1:26" ht="30" customHeight="1">
      <c r="A1" s="1200"/>
      <c r="B1" s="1658" t="s">
        <v>3894</v>
      </c>
      <c r="C1" s="1658"/>
      <c r="D1" s="1658"/>
      <c r="E1" s="1658"/>
      <c r="F1" s="1658"/>
      <c r="G1" s="1658"/>
      <c r="H1" s="1658"/>
      <c r="I1" s="1200"/>
      <c r="J1" s="1200"/>
      <c r="K1" s="1200"/>
      <c r="L1" s="1200"/>
      <c r="M1" s="1200"/>
      <c r="N1" s="1200"/>
      <c r="O1" s="1200"/>
      <c r="P1" s="1200"/>
      <c r="Q1" s="1200"/>
      <c r="R1" s="1200"/>
      <c r="S1" s="1200"/>
      <c r="T1" s="1200"/>
      <c r="U1" s="1200"/>
      <c r="V1" s="1200"/>
      <c r="W1" s="1200"/>
      <c r="X1" s="1200"/>
      <c r="Y1" s="1200"/>
      <c r="Z1" s="1200"/>
    </row>
    <row r="2" spans="1:26" ht="30" customHeight="1">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0" customHeight="1">
      <c r="A3" s="1200"/>
      <c r="B3" s="1659" t="s">
        <v>3893</v>
      </c>
      <c r="C3" s="1660"/>
      <c r="D3" s="1660"/>
      <c r="E3" s="1660"/>
      <c r="F3" s="1660"/>
      <c r="G3" s="1660"/>
      <c r="H3" s="1661"/>
      <c r="I3" s="1200"/>
      <c r="J3" s="1200"/>
      <c r="K3" s="1200"/>
      <c r="L3" s="1200"/>
      <c r="M3" s="1200"/>
      <c r="N3" s="1200"/>
      <c r="O3" s="1200"/>
      <c r="P3" s="1200"/>
      <c r="Q3" s="1200"/>
      <c r="R3" s="1200"/>
      <c r="S3" s="1200"/>
      <c r="T3" s="1200"/>
      <c r="U3" s="1200"/>
      <c r="V3" s="1200"/>
      <c r="W3" s="1200"/>
      <c r="X3" s="1200"/>
      <c r="Y3" s="1200"/>
      <c r="Z3" s="1200"/>
    </row>
    <row r="4" spans="1:26" ht="30" customHeight="1">
      <c r="A4" s="1200"/>
      <c r="B4" s="1200"/>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row>
    <row r="5" spans="1:26" ht="30" customHeight="1">
      <c r="A5" s="1200"/>
      <c r="B5" s="1662" t="s">
        <v>3892</v>
      </c>
      <c r="C5" s="1662"/>
      <c r="D5" s="1662"/>
      <c r="E5" s="1662"/>
      <c r="F5" s="1662"/>
      <c r="G5" s="1662"/>
      <c r="H5" s="1662"/>
      <c r="I5" s="1200"/>
      <c r="J5" s="1200"/>
      <c r="K5" s="1200"/>
      <c r="L5" s="1200"/>
      <c r="M5" s="1200"/>
      <c r="N5" s="1200"/>
      <c r="O5" s="1200"/>
      <c r="P5" s="1200"/>
      <c r="Q5" s="1200"/>
      <c r="R5" s="1200"/>
      <c r="S5" s="1200"/>
      <c r="T5" s="1200"/>
      <c r="U5" s="1200"/>
      <c r="V5" s="1200"/>
      <c r="W5" s="1200"/>
      <c r="X5" s="1200"/>
      <c r="Y5" s="1200"/>
      <c r="Z5" s="1200"/>
    </row>
    <row r="6" spans="1:26" ht="30" customHeight="1">
      <c r="A6" s="1200"/>
      <c r="B6" s="1200"/>
      <c r="C6" s="1200"/>
      <c r="D6" s="1200"/>
      <c r="E6" s="1200"/>
      <c r="F6" s="1200"/>
      <c r="G6" s="1200"/>
      <c r="H6" s="1200"/>
      <c r="I6" s="1200"/>
      <c r="J6" s="1200"/>
      <c r="K6" s="1200"/>
      <c r="L6" s="1200"/>
      <c r="M6" s="1200"/>
      <c r="N6" s="1200"/>
      <c r="O6" s="1200"/>
      <c r="P6" s="1200"/>
      <c r="Q6" s="1200"/>
      <c r="R6" s="1200"/>
      <c r="S6" s="1200"/>
      <c r="T6" s="1200"/>
      <c r="U6" s="1200"/>
      <c r="V6" s="1200"/>
      <c r="W6" s="1200"/>
      <c r="X6" s="1200"/>
      <c r="Y6" s="1200"/>
      <c r="Z6" s="1200"/>
    </row>
    <row r="7" spans="1:26" ht="30" customHeight="1">
      <c r="A7" s="1200"/>
      <c r="B7" s="1210" t="s">
        <v>3891</v>
      </c>
      <c r="C7" s="1233" t="s">
        <v>3890</v>
      </c>
      <c r="D7" s="1210" t="s">
        <v>3889</v>
      </c>
      <c r="E7" s="1210" t="s">
        <v>3888</v>
      </c>
      <c r="F7" s="1210" t="s">
        <v>3887</v>
      </c>
      <c r="G7" s="1210" t="s">
        <v>3886</v>
      </c>
      <c r="H7" s="1210" t="s">
        <v>3885</v>
      </c>
      <c r="I7" s="1200"/>
      <c r="J7" s="1200"/>
      <c r="K7" s="1200"/>
      <c r="L7" s="1200"/>
      <c r="M7" s="1200"/>
      <c r="N7" s="1200"/>
      <c r="O7" s="1200"/>
      <c r="P7" s="1200"/>
      <c r="Q7" s="1200"/>
      <c r="R7" s="1200"/>
      <c r="S7" s="1200"/>
      <c r="T7" s="1200"/>
      <c r="U7" s="1200"/>
      <c r="V7" s="1200"/>
      <c r="W7" s="1200"/>
      <c r="X7" s="1200"/>
      <c r="Y7" s="1200"/>
      <c r="Z7" s="1200"/>
    </row>
    <row r="8" spans="1:26" ht="45" customHeight="1">
      <c r="A8" s="1200"/>
      <c r="B8" s="1209" t="s">
        <v>3884</v>
      </c>
      <c r="C8" s="1208" t="s">
        <v>3883</v>
      </c>
      <c r="D8" s="1208" t="s">
        <v>3882</v>
      </c>
      <c r="E8" s="1208" t="s">
        <v>5136</v>
      </c>
      <c r="F8" s="1208" t="s">
        <v>3881</v>
      </c>
      <c r="G8" s="1208" t="s">
        <v>3880</v>
      </c>
      <c r="H8" s="1207" t="s">
        <v>3879</v>
      </c>
      <c r="I8" s="1200"/>
      <c r="J8" s="1200"/>
      <c r="K8" s="1200"/>
      <c r="L8" s="1200"/>
      <c r="M8" s="1200"/>
      <c r="N8" s="1200"/>
      <c r="O8" s="1200"/>
      <c r="P8" s="1200"/>
      <c r="Q8" s="1200"/>
      <c r="R8" s="1200"/>
      <c r="S8" s="1200"/>
      <c r="T8" s="1200"/>
      <c r="U8" s="1200"/>
      <c r="V8" s="1200"/>
      <c r="W8" s="1200"/>
      <c r="X8" s="1200"/>
      <c r="Y8" s="1200"/>
      <c r="Z8" s="1200"/>
    </row>
    <row r="9" spans="1:26" ht="45" customHeight="1">
      <c r="A9" s="1200"/>
      <c r="B9" s="1206" t="s">
        <v>3878</v>
      </c>
      <c r="C9" s="1205" t="s">
        <v>3877</v>
      </c>
      <c r="D9" s="1205" t="s">
        <v>3876</v>
      </c>
      <c r="E9" s="1205" t="s">
        <v>5137</v>
      </c>
      <c r="F9" s="1205" t="s">
        <v>3875</v>
      </c>
      <c r="G9" s="1205" t="s">
        <v>3874</v>
      </c>
      <c r="H9" s="1204" t="s">
        <v>3873</v>
      </c>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03" t="s">
        <v>3872</v>
      </c>
      <c r="C10" s="1202" t="s">
        <v>3871</v>
      </c>
      <c r="D10" s="1202" t="s">
        <v>3870</v>
      </c>
      <c r="E10" s="1202" t="s">
        <v>3869</v>
      </c>
      <c r="F10" s="1202" t="s">
        <v>3868</v>
      </c>
      <c r="G10" s="1202" t="s">
        <v>3867</v>
      </c>
      <c r="H10" s="1201" t="s">
        <v>9</v>
      </c>
      <c r="I10" s="1200"/>
      <c r="J10" s="1200"/>
      <c r="K10" s="1200"/>
      <c r="L10" s="1200"/>
      <c r="M10" s="1200"/>
      <c r="N10" s="1200"/>
      <c r="O10" s="1200"/>
      <c r="P10" s="1200"/>
      <c r="Q10" s="1200"/>
      <c r="R10" s="1200"/>
      <c r="S10" s="1200"/>
      <c r="T10" s="1200"/>
      <c r="U10" s="1200"/>
      <c r="V10" s="1200"/>
      <c r="W10" s="1200"/>
      <c r="X10" s="1200"/>
      <c r="Y10" s="1200"/>
      <c r="Z10" s="1200"/>
    </row>
    <row r="11" spans="1:26" ht="30" customHeight="1">
      <c r="A11" s="1200"/>
      <c r="B11" s="1200"/>
      <c r="C11" s="1200"/>
      <c r="D11" s="1200"/>
      <c r="E11" s="1200"/>
      <c r="F11" s="1200"/>
      <c r="G11" s="1200"/>
      <c r="H11" s="1200"/>
      <c r="I11" s="1200"/>
      <c r="J11" s="1200"/>
      <c r="K11" s="1200"/>
      <c r="L11" s="1200"/>
      <c r="M11" s="1200"/>
      <c r="N11" s="1200"/>
      <c r="O11" s="1200"/>
      <c r="P11" s="1200"/>
      <c r="Q11" s="1200"/>
      <c r="R11" s="1200"/>
      <c r="S11" s="1200"/>
      <c r="T11" s="1200"/>
      <c r="U11" s="1200"/>
      <c r="V11" s="1200"/>
      <c r="W11" s="1200"/>
      <c r="X11" s="1200"/>
      <c r="Y11" s="1200"/>
      <c r="Z11" s="1200"/>
    </row>
    <row r="12" spans="1:26" ht="30" customHeight="1">
      <c r="A12" s="1200"/>
      <c r="B12" s="1663" t="s">
        <v>3866</v>
      </c>
      <c r="C12" s="1663"/>
      <c r="D12" s="1663"/>
      <c r="E12" s="1663"/>
      <c r="F12" s="1663"/>
      <c r="G12" s="1663"/>
      <c r="H12" s="1663"/>
      <c r="I12" s="1200"/>
      <c r="J12" s="1200"/>
      <c r="K12" s="1200"/>
      <c r="L12" s="1200"/>
      <c r="M12" s="1200"/>
      <c r="N12" s="1200"/>
      <c r="O12" s="1200"/>
      <c r="P12" s="1200"/>
      <c r="Q12" s="1200"/>
      <c r="R12" s="1200"/>
      <c r="S12" s="1200"/>
      <c r="T12" s="1200"/>
      <c r="U12" s="1200"/>
      <c r="V12" s="1200"/>
      <c r="W12" s="1200"/>
      <c r="X12" s="1200"/>
      <c r="Y12" s="1200"/>
      <c r="Z12" s="1200"/>
    </row>
    <row r="13" spans="1:26" ht="30" customHeight="1">
      <c r="A13" s="1200"/>
      <c r="B13" s="1200"/>
      <c r="C13" s="1200"/>
      <c r="D13" s="1200"/>
      <c r="E13" s="1200"/>
      <c r="F13" s="1200"/>
      <c r="G13" s="1200"/>
      <c r="H13" s="1200"/>
      <c r="I13" s="1200"/>
      <c r="J13" s="1200"/>
      <c r="K13" s="1200"/>
      <c r="L13" s="1200"/>
      <c r="M13" s="1200"/>
      <c r="N13" s="1200"/>
      <c r="O13" s="1200"/>
      <c r="P13" s="1200"/>
      <c r="Q13" s="1200"/>
      <c r="R13" s="1200"/>
      <c r="S13" s="1200"/>
      <c r="T13" s="1200"/>
      <c r="U13" s="1200"/>
      <c r="V13" s="1200"/>
      <c r="W13" s="1200"/>
      <c r="X13" s="1200"/>
      <c r="Y13" s="1200"/>
      <c r="Z13" s="1200"/>
    </row>
    <row r="14" spans="1:26" ht="30" customHeight="1">
      <c r="A14" s="1200"/>
      <c r="B14" s="1460" t="s">
        <v>444</v>
      </c>
      <c r="C14" s="1566" t="s">
        <v>3865</v>
      </c>
      <c r="D14" s="1657"/>
      <c r="E14" s="1657"/>
      <c r="F14" s="1657"/>
      <c r="G14" s="1657"/>
      <c r="H14" s="1657"/>
      <c r="I14" s="1200"/>
      <c r="J14" s="1200"/>
      <c r="K14" s="1200"/>
      <c r="L14" s="1200"/>
      <c r="M14" s="1200"/>
      <c r="N14" s="1200"/>
      <c r="O14" s="1200"/>
      <c r="P14" s="1200"/>
      <c r="Q14" s="1200"/>
      <c r="R14" s="1200"/>
      <c r="S14" s="1200"/>
      <c r="T14" s="1200"/>
      <c r="U14" s="1200"/>
      <c r="V14" s="1200"/>
      <c r="W14" s="1200"/>
      <c r="X14" s="1200"/>
      <c r="Y14" s="1200"/>
      <c r="Z14" s="1200"/>
    </row>
    <row r="15" spans="1:26" ht="30" customHeight="1">
      <c r="A15" s="1200"/>
      <c r="B15" s="1460" t="s">
        <v>447</v>
      </c>
      <c r="C15" s="1566" t="s">
        <v>3864</v>
      </c>
      <c r="D15" s="1657"/>
      <c r="E15" s="1657"/>
      <c r="F15" s="1657"/>
      <c r="G15" s="1657"/>
      <c r="H15" s="1657"/>
      <c r="I15" s="1200"/>
      <c r="J15" s="1200"/>
      <c r="K15" s="1200"/>
      <c r="L15" s="1200"/>
      <c r="M15" s="1200"/>
      <c r="N15" s="1200"/>
      <c r="O15" s="1200"/>
      <c r="P15" s="1200"/>
      <c r="Q15" s="1200"/>
      <c r="R15" s="1200"/>
      <c r="S15" s="1200"/>
      <c r="T15" s="1200"/>
      <c r="U15" s="1200"/>
      <c r="V15" s="1200"/>
      <c r="W15" s="1200"/>
      <c r="X15" s="1200"/>
      <c r="Y15" s="1200"/>
      <c r="Z15" s="1200"/>
    </row>
    <row r="16" spans="1:26" ht="30" customHeight="1">
      <c r="A16" s="1200"/>
      <c r="B16" s="1460" t="s">
        <v>450</v>
      </c>
      <c r="C16" s="1566" t="s">
        <v>5138</v>
      </c>
      <c r="D16" s="1657"/>
      <c r="E16" s="1657"/>
      <c r="F16" s="1657"/>
      <c r="G16" s="1657"/>
      <c r="H16" s="1657"/>
      <c r="I16" s="1200"/>
      <c r="J16" s="1200"/>
      <c r="K16" s="1200"/>
      <c r="L16" s="1200"/>
      <c r="M16" s="1200"/>
      <c r="N16" s="1200"/>
      <c r="O16" s="1200"/>
      <c r="P16" s="1200"/>
      <c r="Q16" s="1200"/>
      <c r="R16" s="1200"/>
      <c r="S16" s="1200"/>
      <c r="T16" s="1200"/>
      <c r="U16" s="1200"/>
      <c r="V16" s="1200"/>
      <c r="W16" s="1200"/>
      <c r="X16" s="1200"/>
      <c r="Y16" s="1200"/>
      <c r="Z16" s="1200"/>
    </row>
    <row r="17" spans="1:26" ht="30" customHeight="1">
      <c r="A17" s="1200"/>
      <c r="B17" s="1460" t="s">
        <v>453</v>
      </c>
      <c r="C17" s="1566" t="s">
        <v>3863</v>
      </c>
      <c r="D17" s="1657"/>
      <c r="E17" s="1657"/>
      <c r="F17" s="1657"/>
      <c r="G17" s="1657"/>
      <c r="H17" s="1657"/>
      <c r="I17" s="1200"/>
      <c r="J17" s="1200"/>
      <c r="K17" s="1200"/>
      <c r="L17" s="1200"/>
      <c r="M17" s="1200"/>
      <c r="N17" s="1200"/>
      <c r="O17" s="1200"/>
      <c r="P17" s="1200"/>
      <c r="Q17" s="1200"/>
      <c r="R17" s="1200"/>
      <c r="S17" s="1200"/>
      <c r="T17" s="1200"/>
      <c r="U17" s="1200"/>
      <c r="V17" s="1200"/>
      <c r="W17" s="1200"/>
      <c r="X17" s="1200"/>
      <c r="Y17" s="1200"/>
      <c r="Z17" s="1200"/>
    </row>
    <row r="18" spans="1:26" ht="30" customHeight="1">
      <c r="A18" s="1200"/>
      <c r="B18" s="1460" t="s">
        <v>456</v>
      </c>
      <c r="C18" s="1566" t="s">
        <v>3862</v>
      </c>
      <c r="D18" s="1657"/>
      <c r="E18" s="1657"/>
      <c r="F18" s="1657"/>
      <c r="G18" s="1657"/>
      <c r="H18" s="1657"/>
      <c r="I18" s="1200"/>
      <c r="J18" s="1200"/>
      <c r="K18" s="1200"/>
      <c r="L18" s="1200"/>
      <c r="M18" s="1200"/>
      <c r="N18" s="1200"/>
      <c r="O18" s="1200"/>
      <c r="P18" s="1200"/>
      <c r="Q18" s="1200"/>
      <c r="R18" s="1200"/>
      <c r="S18" s="1200"/>
      <c r="T18" s="1200"/>
      <c r="U18" s="1200"/>
      <c r="V18" s="1200"/>
      <c r="W18" s="1200"/>
      <c r="X18" s="1200"/>
      <c r="Y18" s="1200"/>
      <c r="Z18" s="1200"/>
    </row>
    <row r="19" spans="1:26" ht="30" customHeight="1">
      <c r="A19" s="1200"/>
      <c r="B19" s="1460" t="s">
        <v>459</v>
      </c>
      <c r="C19" s="1566" t="s">
        <v>5139</v>
      </c>
      <c r="D19" s="1657"/>
      <c r="E19" s="1657"/>
      <c r="F19" s="1657"/>
      <c r="G19" s="1657"/>
      <c r="H19" s="1657"/>
      <c r="I19" s="1200"/>
      <c r="J19" s="1200"/>
      <c r="K19" s="1200"/>
      <c r="L19" s="1200"/>
      <c r="M19" s="1200"/>
      <c r="N19" s="1200"/>
      <c r="O19" s="1200"/>
      <c r="P19" s="1200"/>
      <c r="Q19" s="1200"/>
      <c r="R19" s="1200"/>
      <c r="S19" s="1200"/>
      <c r="T19" s="1200"/>
      <c r="U19" s="1200"/>
      <c r="V19" s="1200"/>
      <c r="W19" s="1200"/>
      <c r="X19" s="1200"/>
      <c r="Y19" s="1200"/>
      <c r="Z19" s="1200"/>
    </row>
    <row r="20" spans="1:26" ht="30" customHeight="1">
      <c r="A20" s="1200"/>
      <c r="B20" s="1200"/>
      <c r="C20" s="1200"/>
      <c r="D20" s="1200"/>
      <c r="E20" s="1200"/>
      <c r="F20" s="1200"/>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30" customHeight="1">
      <c r="A21" s="1200"/>
      <c r="B21" s="1663" t="s">
        <v>3861</v>
      </c>
      <c r="C21" s="1663"/>
      <c r="D21" s="1663"/>
      <c r="E21" s="1663"/>
      <c r="F21" s="1663"/>
      <c r="G21" s="1663"/>
      <c r="H21" s="1663"/>
      <c r="I21" s="1200"/>
      <c r="J21" s="1200"/>
      <c r="K21" s="1200"/>
      <c r="L21" s="1200"/>
      <c r="M21" s="1200"/>
      <c r="N21" s="1200"/>
      <c r="O21" s="1200"/>
      <c r="P21" s="1200"/>
      <c r="Q21" s="1200"/>
      <c r="R21" s="1200"/>
      <c r="S21" s="1200"/>
      <c r="T21" s="1200"/>
      <c r="U21" s="1200"/>
      <c r="V21" s="1200"/>
      <c r="W21" s="1200"/>
      <c r="X21" s="1200"/>
      <c r="Y21" s="1200"/>
      <c r="Z21" s="1200"/>
    </row>
    <row r="22" spans="1:26" ht="30" customHeight="1">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30" customHeight="1">
      <c r="A23" s="1200"/>
      <c r="B23" s="1667" t="s">
        <v>3860</v>
      </c>
      <c r="C23" s="1668"/>
      <c r="D23" s="1668"/>
      <c r="E23" s="1668"/>
      <c r="F23" s="1668"/>
      <c r="G23" s="1668"/>
      <c r="H23" s="1669"/>
      <c r="I23" s="1200"/>
      <c r="J23" s="1200"/>
      <c r="K23" s="1200"/>
      <c r="L23" s="1200"/>
      <c r="M23" s="1200"/>
      <c r="N23" s="1200"/>
      <c r="O23" s="1200"/>
      <c r="P23" s="1200"/>
      <c r="Q23" s="1200"/>
      <c r="R23" s="1200"/>
      <c r="S23" s="1200"/>
      <c r="T23" s="1200"/>
      <c r="U23" s="1200"/>
      <c r="V23" s="1200"/>
      <c r="W23" s="1200"/>
      <c r="X23" s="1200"/>
      <c r="Y23" s="1200"/>
      <c r="Z23" s="1200"/>
    </row>
    <row r="24" spans="1:26" ht="30" customHeight="1">
      <c r="A24" s="1200"/>
      <c r="B24" s="1670"/>
      <c r="C24" s="1671"/>
      <c r="D24" s="1671"/>
      <c r="E24" s="1671"/>
      <c r="F24" s="1671"/>
      <c r="G24" s="1671"/>
      <c r="H24" s="1672"/>
      <c r="I24" s="1200"/>
      <c r="J24" s="1200"/>
      <c r="K24" s="1200"/>
      <c r="L24" s="1200"/>
      <c r="M24" s="1200"/>
      <c r="N24" s="1200"/>
      <c r="O24" s="1200"/>
      <c r="P24" s="1200"/>
      <c r="Q24" s="1200"/>
      <c r="R24" s="1200"/>
      <c r="S24" s="1200"/>
      <c r="T24" s="1200"/>
      <c r="U24" s="1200"/>
      <c r="V24" s="1200"/>
      <c r="W24" s="1200"/>
      <c r="X24" s="1200"/>
      <c r="Y24" s="1200"/>
      <c r="Z24" s="1200"/>
    </row>
    <row r="25" spans="1:26" ht="30" customHeight="1">
      <c r="A25" s="1200"/>
      <c r="B25" s="1673"/>
      <c r="C25" s="1674"/>
      <c r="D25" s="1674"/>
      <c r="E25" s="1674"/>
      <c r="F25" s="1674"/>
      <c r="G25" s="1674"/>
      <c r="H25" s="1675"/>
      <c r="I25" s="1200"/>
      <c r="J25" s="1200"/>
      <c r="K25" s="1200"/>
      <c r="L25" s="1200"/>
      <c r="M25" s="1200"/>
      <c r="N25" s="1200"/>
      <c r="O25" s="1200"/>
      <c r="P25" s="1200"/>
      <c r="Q25" s="1200"/>
      <c r="R25" s="1200"/>
      <c r="S25" s="1200"/>
      <c r="T25" s="1200"/>
      <c r="U25" s="1200"/>
      <c r="V25" s="1200"/>
      <c r="W25" s="1200"/>
      <c r="X25" s="1200"/>
      <c r="Y25" s="1200"/>
      <c r="Z25" s="1200"/>
    </row>
    <row r="26" spans="1:26" ht="30" customHeight="1">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30" customHeight="1">
      <c r="A27" s="1200"/>
      <c r="B27" s="1663"/>
      <c r="C27" s="1663"/>
      <c r="D27" s="1663"/>
      <c r="E27" s="1663"/>
      <c r="F27" s="1663"/>
      <c r="G27" s="1663"/>
      <c r="H27" s="1663"/>
      <c r="I27" s="1200"/>
      <c r="J27" s="1200"/>
      <c r="K27" s="1200"/>
      <c r="L27" s="1200"/>
      <c r="M27" s="1200"/>
      <c r="N27" s="1200"/>
      <c r="O27" s="1200"/>
      <c r="P27" s="1200"/>
      <c r="Q27" s="1200"/>
      <c r="R27" s="1200"/>
      <c r="S27" s="1200"/>
      <c r="T27" s="1200"/>
      <c r="U27" s="1200"/>
      <c r="V27" s="1200"/>
      <c r="W27" s="1200"/>
      <c r="X27" s="1200"/>
      <c r="Y27" s="1200"/>
      <c r="Z27" s="1200"/>
    </row>
    <row r="28" spans="1:26" ht="30" customHeight="1">
      <c r="A28" s="1200"/>
      <c r="B28" s="1461" t="s">
        <v>3859</v>
      </c>
      <c r="C28" s="1676"/>
      <c r="D28" s="1677"/>
      <c r="E28" s="1677"/>
      <c r="F28" s="1677"/>
      <c r="G28" s="1677"/>
      <c r="H28" s="1678"/>
      <c r="I28" s="1200"/>
      <c r="J28" s="1200"/>
      <c r="K28" s="1200"/>
      <c r="L28" s="1200"/>
      <c r="M28" s="1200"/>
      <c r="N28" s="1200"/>
      <c r="O28" s="1200"/>
      <c r="P28" s="1200"/>
      <c r="Q28" s="1200"/>
      <c r="R28" s="1200"/>
      <c r="S28" s="1200"/>
      <c r="T28" s="1200"/>
      <c r="U28" s="1200"/>
      <c r="V28" s="1200"/>
      <c r="W28" s="1200"/>
      <c r="X28" s="1200"/>
      <c r="Y28" s="1200"/>
      <c r="Z28" s="1200"/>
    </row>
    <row r="29" spans="1:26" ht="30" customHeight="1">
      <c r="A29" s="1200"/>
      <c r="B29" s="1462" t="s">
        <v>3858</v>
      </c>
      <c r="C29" s="1664" t="s">
        <v>5140</v>
      </c>
      <c r="D29" s="1665"/>
      <c r="E29" s="1665"/>
      <c r="F29" s="1665"/>
      <c r="G29" s="1665"/>
      <c r="H29" s="1666"/>
      <c r="I29" s="1200"/>
      <c r="J29" s="1200"/>
      <c r="K29" s="1200"/>
      <c r="L29" s="1200"/>
      <c r="M29" s="1200"/>
      <c r="N29" s="1200"/>
      <c r="O29" s="1200"/>
      <c r="P29" s="1200"/>
      <c r="Q29" s="1200"/>
      <c r="R29" s="1200"/>
      <c r="S29" s="1200"/>
      <c r="T29" s="1200"/>
      <c r="U29" s="1200"/>
      <c r="V29" s="1200"/>
      <c r="W29" s="1200"/>
      <c r="X29" s="1200"/>
      <c r="Y29" s="1200"/>
      <c r="Z29" s="1200"/>
    </row>
    <row r="30" spans="1:26" ht="30" customHeight="1">
      <c r="A30" s="1200"/>
      <c r="B30" s="1462" t="s">
        <v>3857</v>
      </c>
      <c r="C30" s="1664" t="s">
        <v>5141</v>
      </c>
      <c r="D30" s="1665"/>
      <c r="E30" s="1665"/>
      <c r="F30" s="1665"/>
      <c r="G30" s="1665"/>
      <c r="H30" s="1666"/>
      <c r="I30" s="1200"/>
      <c r="J30" s="1200"/>
      <c r="K30" s="1200"/>
      <c r="L30" s="1200"/>
      <c r="M30" s="1200"/>
      <c r="N30" s="1200"/>
      <c r="O30" s="1200"/>
      <c r="P30" s="1200"/>
      <c r="Q30" s="1200"/>
      <c r="R30" s="1200"/>
      <c r="S30" s="1200"/>
      <c r="T30" s="1200"/>
      <c r="U30" s="1200"/>
      <c r="V30" s="1200"/>
      <c r="W30" s="1200"/>
      <c r="X30" s="1200"/>
      <c r="Y30" s="1200"/>
      <c r="Z30" s="1200"/>
    </row>
    <row r="31" spans="1:26" ht="38.25" customHeight="1">
      <c r="A31" s="1200"/>
      <c r="B31" s="1462" t="s">
        <v>3856</v>
      </c>
      <c r="C31" s="1664" t="s">
        <v>5142</v>
      </c>
      <c r="D31" s="1665"/>
      <c r="E31" s="1665"/>
      <c r="F31" s="1665"/>
      <c r="G31" s="1665"/>
      <c r="H31" s="1666"/>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88"/>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sheetData>
  <mergeCells count="17">
    <mergeCell ref="C16:H16"/>
    <mergeCell ref="C17:H17"/>
    <mergeCell ref="C18:H18"/>
    <mergeCell ref="C19:H19"/>
    <mergeCell ref="C31:H31"/>
    <mergeCell ref="B21:H21"/>
    <mergeCell ref="C29:H29"/>
    <mergeCell ref="C30:H30"/>
    <mergeCell ref="B23:H25"/>
    <mergeCell ref="B27:H27"/>
    <mergeCell ref="C28:H28"/>
    <mergeCell ref="C15:H15"/>
    <mergeCell ref="B1:H1"/>
    <mergeCell ref="B3:H3"/>
    <mergeCell ref="B5:H5"/>
    <mergeCell ref="B12:H12"/>
    <mergeCell ref="C14:H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9775-57B1-4A19-A7FA-B9EF1C3E34A5}">
  <dimension ref="A1:Z198"/>
  <sheetViews>
    <sheetView workbookViewId="0">
      <selection activeCell="A12" sqref="A12"/>
    </sheetView>
  </sheetViews>
  <sheetFormatPr baseColWidth="10" defaultColWidth="9" defaultRowHeight="15"/>
  <cols>
    <col min="1" max="1" width="4" style="473" customWidth="1"/>
    <col min="2" max="2" width="6" style="473" customWidth="1"/>
    <col min="3" max="3" width="25" style="473" customWidth="1"/>
    <col min="4" max="4" width="42.5" style="473" customWidth="1"/>
    <col min="5" max="5" width="33.75" style="473" customWidth="1"/>
    <col min="6" max="6" width="30.25" style="473" customWidth="1"/>
    <col min="7" max="7" width="28" style="473" customWidth="1"/>
    <col min="8" max="16384" width="9" style="473"/>
  </cols>
  <sheetData>
    <row r="1" spans="1:26" ht="30" customHeight="1">
      <c r="A1" s="1200"/>
      <c r="B1" s="1679" t="s">
        <v>3895</v>
      </c>
      <c r="C1" s="1679"/>
      <c r="D1" s="1679"/>
      <c r="E1" s="1679"/>
      <c r="F1" s="1679"/>
      <c r="G1" s="1679"/>
      <c r="H1" s="1200"/>
      <c r="I1" s="1200"/>
      <c r="J1" s="1200"/>
      <c r="K1" s="1200"/>
      <c r="L1" s="1200"/>
      <c r="M1" s="1200"/>
      <c r="N1" s="1200"/>
      <c r="O1" s="1200"/>
      <c r="P1" s="1200"/>
      <c r="Q1" s="1200"/>
      <c r="R1" s="1200"/>
      <c r="S1" s="1200"/>
      <c r="T1" s="1200"/>
      <c r="U1" s="1200"/>
      <c r="V1" s="1200"/>
      <c r="W1" s="1200"/>
      <c r="X1" s="1200"/>
      <c r="Y1" s="1200"/>
      <c r="Z1" s="1200"/>
    </row>
    <row r="2" spans="1:26" ht="30" customHeight="1">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416</v>
      </c>
      <c r="C3" s="1210" t="s">
        <v>812</v>
      </c>
      <c r="D3" s="1210" t="s">
        <v>3896</v>
      </c>
      <c r="E3" s="1210" t="s">
        <v>3897</v>
      </c>
      <c r="F3" s="1210" t="s">
        <v>3898</v>
      </c>
      <c r="G3" s="1210" t="s">
        <v>3899</v>
      </c>
      <c r="H3" s="1200"/>
      <c r="I3" s="1200"/>
      <c r="J3" s="1200"/>
      <c r="K3" s="1200"/>
      <c r="L3" s="1200"/>
      <c r="M3" s="1200"/>
      <c r="N3" s="1200"/>
      <c r="O3" s="1200"/>
      <c r="P3" s="1200"/>
      <c r="Q3" s="1200"/>
      <c r="R3" s="1200"/>
      <c r="S3" s="1200"/>
      <c r="T3" s="1200"/>
      <c r="U3" s="1200"/>
      <c r="V3" s="1200"/>
      <c r="W3" s="1200"/>
      <c r="X3" s="1200"/>
      <c r="Y3" s="1200"/>
      <c r="Z3" s="1200"/>
    </row>
    <row r="4" spans="1:26" ht="45" customHeight="1">
      <c r="A4" s="1200"/>
      <c r="B4" s="1211" t="s">
        <v>444</v>
      </c>
      <c r="C4" s="1212" t="s">
        <v>3900</v>
      </c>
      <c r="D4" s="1213" t="s">
        <v>3901</v>
      </c>
      <c r="E4" s="1213" t="s">
        <v>3902</v>
      </c>
      <c r="F4" s="1213" t="s">
        <v>3903</v>
      </c>
      <c r="G4" s="1214" t="s">
        <v>3904</v>
      </c>
      <c r="H4" s="1200"/>
      <c r="I4" s="1200"/>
      <c r="J4" s="1200"/>
      <c r="K4" s="1200"/>
      <c r="L4" s="1200"/>
      <c r="M4" s="1200"/>
      <c r="N4" s="1200"/>
      <c r="O4" s="1200"/>
      <c r="P4" s="1200"/>
      <c r="Q4" s="1200"/>
      <c r="R4" s="1200"/>
      <c r="S4" s="1200"/>
      <c r="T4" s="1200"/>
      <c r="U4" s="1200"/>
      <c r="V4" s="1200"/>
      <c r="W4" s="1200"/>
      <c r="X4" s="1200"/>
      <c r="Y4" s="1200"/>
      <c r="Z4" s="1200"/>
    </row>
    <row r="5" spans="1:26" ht="45" customHeight="1">
      <c r="A5" s="1200"/>
      <c r="B5" s="1215" t="s">
        <v>447</v>
      </c>
      <c r="C5" s="1216" t="s">
        <v>1469</v>
      </c>
      <c r="D5" s="1217" t="s">
        <v>3905</v>
      </c>
      <c r="E5" s="1217" t="s">
        <v>3906</v>
      </c>
      <c r="F5" s="1217" t="s">
        <v>3907</v>
      </c>
      <c r="G5" s="1218" t="s">
        <v>3908</v>
      </c>
      <c r="H5" s="1200"/>
      <c r="I5" s="1200"/>
      <c r="J5" s="1200"/>
      <c r="K5" s="1200"/>
      <c r="L5" s="1200"/>
      <c r="M5" s="1200"/>
      <c r="N5" s="1200"/>
      <c r="O5" s="1200"/>
      <c r="P5" s="1200"/>
      <c r="Q5" s="1200"/>
      <c r="R5" s="1200"/>
      <c r="S5" s="1200"/>
      <c r="T5" s="1200"/>
      <c r="U5" s="1200"/>
      <c r="V5" s="1200"/>
      <c r="W5" s="1200"/>
      <c r="X5" s="1200"/>
      <c r="Y5" s="1200"/>
      <c r="Z5" s="1200"/>
    </row>
    <row r="6" spans="1:26" ht="45" customHeight="1">
      <c r="A6" s="1200"/>
      <c r="B6" s="1215" t="s">
        <v>450</v>
      </c>
      <c r="C6" s="1216" t="s">
        <v>3909</v>
      </c>
      <c r="D6" s="1217" t="s">
        <v>3910</v>
      </c>
      <c r="E6" s="1217" t="s">
        <v>3911</v>
      </c>
      <c r="F6" s="1217" t="s">
        <v>3912</v>
      </c>
      <c r="G6" s="1218" t="s">
        <v>3913</v>
      </c>
      <c r="H6" s="1200"/>
      <c r="I6" s="1200"/>
      <c r="J6" s="1200"/>
      <c r="K6" s="1200"/>
      <c r="L6" s="1200"/>
      <c r="M6" s="1200"/>
      <c r="N6" s="1200"/>
      <c r="O6" s="1200"/>
      <c r="P6" s="1200"/>
      <c r="Q6" s="1200"/>
      <c r="R6" s="1200"/>
      <c r="S6" s="1200"/>
      <c r="T6" s="1200"/>
      <c r="U6" s="1200"/>
      <c r="V6" s="1200"/>
      <c r="W6" s="1200"/>
      <c r="X6" s="1200"/>
      <c r="Y6" s="1200"/>
      <c r="Z6" s="1200"/>
    </row>
    <row r="7" spans="1:26" ht="45" customHeight="1">
      <c r="A7" s="1200"/>
      <c r="B7" s="1215" t="s">
        <v>453</v>
      </c>
      <c r="C7" s="1216" t="s">
        <v>3914</v>
      </c>
      <c r="D7" s="1217" t="s">
        <v>3915</v>
      </c>
      <c r="E7" s="1217" t="s">
        <v>3916</v>
      </c>
      <c r="F7" s="1217" t="s">
        <v>3917</v>
      </c>
      <c r="G7" s="1218" t="s">
        <v>3918</v>
      </c>
      <c r="H7" s="1200"/>
      <c r="I7" s="1200"/>
      <c r="J7" s="1200"/>
      <c r="K7" s="1200"/>
      <c r="L7" s="1200"/>
      <c r="M7" s="1200"/>
      <c r="N7" s="1200"/>
      <c r="O7" s="1200"/>
      <c r="P7" s="1200"/>
      <c r="Q7" s="1200"/>
      <c r="R7" s="1200"/>
      <c r="S7" s="1200"/>
      <c r="T7" s="1200"/>
      <c r="U7" s="1200"/>
      <c r="V7" s="1200"/>
      <c r="W7" s="1200"/>
      <c r="X7" s="1200"/>
      <c r="Y7" s="1200"/>
      <c r="Z7" s="1200"/>
    </row>
    <row r="8" spans="1:26" ht="45" customHeight="1">
      <c r="A8" s="1200"/>
      <c r="B8" s="1215" t="s">
        <v>456</v>
      </c>
      <c r="C8" s="1216" t="s">
        <v>3919</v>
      </c>
      <c r="D8" s="1217" t="s">
        <v>3920</v>
      </c>
      <c r="E8" s="1217" t="s">
        <v>3921</v>
      </c>
      <c r="F8" s="1217" t="s">
        <v>3922</v>
      </c>
      <c r="G8" s="1218" t="s">
        <v>3923</v>
      </c>
      <c r="H8" s="1200"/>
      <c r="I8" s="1200"/>
      <c r="J8" s="1200"/>
      <c r="K8" s="1200"/>
      <c r="L8" s="1200"/>
      <c r="M8" s="1200"/>
      <c r="N8" s="1200"/>
      <c r="O8" s="1200"/>
      <c r="P8" s="1200"/>
      <c r="Q8" s="1200"/>
      <c r="R8" s="1200"/>
      <c r="S8" s="1200"/>
      <c r="T8" s="1200"/>
      <c r="U8" s="1200"/>
      <c r="V8" s="1200"/>
      <c r="W8" s="1200"/>
      <c r="X8" s="1200"/>
      <c r="Y8" s="1200"/>
      <c r="Z8" s="1200"/>
    </row>
    <row r="9" spans="1:26" ht="45" customHeight="1">
      <c r="A9" s="1200"/>
      <c r="B9" s="1215" t="s">
        <v>459</v>
      </c>
      <c r="C9" s="1216" t="s">
        <v>3924</v>
      </c>
      <c r="D9" s="1217" t="s">
        <v>3925</v>
      </c>
      <c r="E9" s="1217" t="s">
        <v>3926</v>
      </c>
      <c r="F9" s="1217" t="s">
        <v>3927</v>
      </c>
      <c r="G9" s="1218" t="s">
        <v>3928</v>
      </c>
      <c r="H9" s="1200"/>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15" t="s">
        <v>3194</v>
      </c>
      <c r="C10" s="1216" t="s">
        <v>3929</v>
      </c>
      <c r="D10" s="1217" t="s">
        <v>3930</v>
      </c>
      <c r="E10" s="1217" t="s">
        <v>3931</v>
      </c>
      <c r="F10" s="1217" t="s">
        <v>3932</v>
      </c>
      <c r="G10" s="1218" t="s">
        <v>3933</v>
      </c>
      <c r="H10" s="1200"/>
      <c r="I10" s="1200"/>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15" t="s">
        <v>3197</v>
      </c>
      <c r="C11" s="1216" t="s">
        <v>1509</v>
      </c>
      <c r="D11" s="1217" t="s">
        <v>3934</v>
      </c>
      <c r="E11" s="1217" t="s">
        <v>5143</v>
      </c>
      <c r="F11" s="1217" t="s">
        <v>3935</v>
      </c>
      <c r="G11" s="1218" t="s">
        <v>3936</v>
      </c>
      <c r="H11" s="1200"/>
      <c r="I11" s="1200"/>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15" t="s">
        <v>3201</v>
      </c>
      <c r="C12" s="1216" t="s">
        <v>3937</v>
      </c>
      <c r="D12" s="1217" t="s">
        <v>5144</v>
      </c>
      <c r="E12" s="1217" t="s">
        <v>3938</v>
      </c>
      <c r="F12" s="1217" t="s">
        <v>3939</v>
      </c>
      <c r="G12" s="1218" t="s">
        <v>3940</v>
      </c>
      <c r="H12" s="1200"/>
      <c r="I12" s="1200"/>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15" t="s">
        <v>3204</v>
      </c>
      <c r="C13" s="1216" t="s">
        <v>1420</v>
      </c>
      <c r="D13" s="1217" t="s">
        <v>5145</v>
      </c>
      <c r="E13" s="1217" t="s">
        <v>3941</v>
      </c>
      <c r="F13" s="1217" t="s">
        <v>3942</v>
      </c>
      <c r="G13" s="1218" t="s">
        <v>3943</v>
      </c>
      <c r="H13" s="1200"/>
      <c r="I13" s="1200"/>
      <c r="J13" s="1200"/>
      <c r="K13" s="1200"/>
      <c r="L13" s="1200"/>
      <c r="M13" s="1200"/>
      <c r="N13" s="1200"/>
      <c r="O13" s="1200"/>
      <c r="P13" s="1200"/>
      <c r="Q13" s="1200"/>
      <c r="R13" s="1200"/>
      <c r="S13" s="1200"/>
      <c r="T13" s="1200"/>
      <c r="U13" s="1200"/>
      <c r="V13" s="1200"/>
      <c r="W13" s="1200"/>
      <c r="X13" s="1200"/>
      <c r="Y13" s="1200"/>
      <c r="Z13" s="1200"/>
    </row>
    <row r="14" spans="1:26" ht="45" customHeight="1">
      <c r="A14" s="1200"/>
      <c r="B14" s="1215" t="s">
        <v>3207</v>
      </c>
      <c r="C14" s="1216" t="s">
        <v>337</v>
      </c>
      <c r="D14" s="1217" t="s">
        <v>3944</v>
      </c>
      <c r="E14" s="1217" t="s">
        <v>3945</v>
      </c>
      <c r="F14" s="1217" t="s">
        <v>3946</v>
      </c>
      <c r="G14" s="1218" t="s">
        <v>3947</v>
      </c>
      <c r="H14" s="1200"/>
      <c r="I14" s="1200"/>
      <c r="J14" s="1200"/>
      <c r="K14" s="1200"/>
      <c r="L14" s="1200"/>
      <c r="M14" s="1200"/>
      <c r="N14" s="1200"/>
      <c r="O14" s="1200"/>
      <c r="P14" s="1200"/>
      <c r="Q14" s="1200"/>
      <c r="R14" s="1200"/>
      <c r="S14" s="1200"/>
      <c r="T14" s="1200"/>
      <c r="U14" s="1200"/>
      <c r="V14" s="1200"/>
      <c r="W14" s="1200"/>
      <c r="X14" s="1200"/>
      <c r="Y14" s="1200"/>
      <c r="Z14" s="1200"/>
    </row>
    <row r="15" spans="1:26" ht="45" customHeight="1">
      <c r="A15" s="1200"/>
      <c r="B15" s="1219" t="s">
        <v>3211</v>
      </c>
      <c r="C15" s="1220" t="s">
        <v>3948</v>
      </c>
      <c r="D15" s="1221" t="s">
        <v>5146</v>
      </c>
      <c r="E15" s="1221" t="s">
        <v>3949</v>
      </c>
      <c r="F15" s="1221" t="s">
        <v>3950</v>
      </c>
      <c r="G15" s="1222" t="s">
        <v>3951</v>
      </c>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200"/>
      <c r="C16" s="1200"/>
      <c r="D16" s="1200"/>
      <c r="E16" s="1200"/>
      <c r="F16" s="1200"/>
      <c r="G16" s="1200"/>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663" t="s">
        <v>3952</v>
      </c>
      <c r="C17" s="1663"/>
      <c r="D17" s="1663"/>
      <c r="E17" s="1663"/>
      <c r="F17" s="1663"/>
      <c r="G17" s="1663"/>
      <c r="H17" s="1200"/>
      <c r="I17" s="1200"/>
      <c r="J17" s="1200"/>
      <c r="K17" s="1200"/>
      <c r="L17" s="1200"/>
      <c r="M17" s="1200"/>
      <c r="N17" s="1200"/>
      <c r="O17" s="1200"/>
      <c r="P17" s="1200"/>
      <c r="Q17" s="1200"/>
      <c r="R17" s="1200"/>
      <c r="S17" s="1200"/>
      <c r="T17" s="1200"/>
      <c r="U17" s="1200"/>
      <c r="V17" s="1200"/>
      <c r="W17" s="1200"/>
      <c r="X17" s="1200"/>
      <c r="Y17" s="1200"/>
      <c r="Z17" s="1200"/>
    </row>
    <row r="18" spans="1:26" ht="30" customHeight="1">
      <c r="A18" s="1200"/>
      <c r="B18" s="1200"/>
      <c r="C18" s="1200"/>
      <c r="D18" s="1200"/>
      <c r="E18" s="1200"/>
      <c r="F18" s="1200"/>
      <c r="G18" s="1200"/>
      <c r="H18" s="1200"/>
      <c r="I18" s="1200"/>
      <c r="J18" s="1200"/>
      <c r="K18" s="1200"/>
      <c r="L18" s="1200"/>
      <c r="M18" s="1200"/>
      <c r="N18" s="1200"/>
      <c r="O18" s="1200"/>
      <c r="P18" s="1200"/>
      <c r="Q18" s="1200"/>
      <c r="R18" s="1200"/>
      <c r="S18" s="1200"/>
      <c r="T18" s="1200"/>
      <c r="U18" s="1200"/>
      <c r="V18" s="1200"/>
      <c r="W18" s="1200"/>
      <c r="X18" s="1200"/>
      <c r="Y18" s="1200"/>
      <c r="Z18" s="1200"/>
    </row>
    <row r="19" spans="1:26" ht="30" customHeight="1">
      <c r="A19" s="1200"/>
      <c r="B19" s="1680" t="s">
        <v>5147</v>
      </c>
      <c r="C19" s="1681"/>
      <c r="D19" s="1681"/>
      <c r="E19" s="1681"/>
      <c r="F19" s="1681"/>
      <c r="G19" s="1682"/>
      <c r="H19" s="1200"/>
      <c r="I19" s="1200"/>
      <c r="J19" s="1200"/>
      <c r="K19" s="1200"/>
      <c r="L19" s="1200"/>
      <c r="M19" s="1200"/>
      <c r="N19" s="1200"/>
      <c r="O19" s="1200"/>
      <c r="P19" s="1200"/>
      <c r="Q19" s="1200"/>
      <c r="R19" s="1200"/>
      <c r="S19" s="1200"/>
      <c r="T19" s="1200"/>
      <c r="U19" s="1200"/>
      <c r="V19" s="1200"/>
      <c r="W19" s="1200"/>
      <c r="X19" s="1200"/>
      <c r="Y19" s="1200"/>
      <c r="Z19" s="1200"/>
    </row>
    <row r="20" spans="1:26" ht="30" customHeight="1">
      <c r="A20" s="1200"/>
      <c r="B20" s="1683"/>
      <c r="C20" s="1684"/>
      <c r="D20" s="1684"/>
      <c r="E20" s="1684"/>
      <c r="F20" s="1684"/>
      <c r="G20" s="1685"/>
      <c r="H20" s="1200"/>
      <c r="I20" s="1200"/>
      <c r="J20" s="1200"/>
      <c r="K20" s="1200"/>
      <c r="L20" s="1200"/>
      <c r="M20" s="1200"/>
      <c r="N20" s="1200"/>
      <c r="O20" s="1200"/>
      <c r="P20" s="1200"/>
      <c r="Q20" s="1200"/>
      <c r="R20" s="1200"/>
      <c r="S20" s="1200"/>
      <c r="T20" s="1200"/>
      <c r="U20" s="1200"/>
      <c r="V20" s="1200"/>
      <c r="W20" s="1200"/>
      <c r="X20" s="1200"/>
      <c r="Y20" s="1200"/>
      <c r="Z20" s="1200"/>
    </row>
    <row r="21" spans="1:26" ht="30" customHeight="1">
      <c r="A21" s="1200"/>
      <c r="B21" s="1200"/>
      <c r="C21" s="1200"/>
      <c r="D21" s="1200"/>
      <c r="E21" s="1200"/>
      <c r="F21" s="1200"/>
      <c r="G21" s="1200"/>
      <c r="H21" s="1200"/>
      <c r="I21" s="1200"/>
      <c r="J21" s="1200"/>
      <c r="K21" s="1200"/>
      <c r="L21" s="1200"/>
      <c r="M21" s="1200"/>
      <c r="N21" s="1200"/>
      <c r="O21" s="1200"/>
      <c r="P21" s="1200"/>
      <c r="Q21" s="1200"/>
      <c r="R21" s="1200"/>
      <c r="S21" s="1200"/>
      <c r="T21" s="1200"/>
      <c r="U21" s="1200"/>
      <c r="V21" s="1200"/>
      <c r="W21" s="1200"/>
      <c r="X21" s="1200"/>
      <c r="Y21" s="1200"/>
      <c r="Z21" s="1200"/>
    </row>
    <row r="22" spans="1:26" ht="15.75">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sheetData>
  <mergeCells count="3">
    <mergeCell ref="B1:G1"/>
    <mergeCell ref="B17:G17"/>
    <mergeCell ref="B19:G2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282C-7C19-4845-B6C7-CA0F61C0EC9C}">
  <dimension ref="A1:Z200"/>
  <sheetViews>
    <sheetView workbookViewId="0">
      <selection activeCell="A13" sqref="A13"/>
    </sheetView>
  </sheetViews>
  <sheetFormatPr baseColWidth="10" defaultColWidth="9" defaultRowHeight="15"/>
  <cols>
    <col min="1" max="1" width="4" style="473" customWidth="1"/>
    <col min="2" max="2" width="23" style="473" customWidth="1"/>
    <col min="3" max="3" width="18" style="473" customWidth="1"/>
    <col min="4" max="4" width="27.75" style="473" customWidth="1"/>
    <col min="5" max="5" width="24.75" style="473" customWidth="1"/>
    <col min="6" max="6" width="25" style="473" customWidth="1"/>
    <col min="7" max="7" width="26" style="473" customWidth="1"/>
    <col min="8" max="8" width="33.25" style="473" customWidth="1"/>
    <col min="9" max="16384" width="9" style="473"/>
  </cols>
  <sheetData>
    <row r="1" spans="1:26" ht="30" customHeight="1">
      <c r="A1" s="1200"/>
      <c r="B1" s="1679" t="s">
        <v>3953</v>
      </c>
      <c r="C1" s="1679"/>
      <c r="D1" s="1679"/>
      <c r="E1" s="1679"/>
      <c r="F1" s="1679"/>
      <c r="G1" s="1679"/>
      <c r="H1" s="1679"/>
      <c r="I1" s="1200"/>
      <c r="J1" s="1200"/>
      <c r="K1" s="1200"/>
      <c r="L1" s="1200"/>
      <c r="M1" s="1200"/>
      <c r="N1" s="1200"/>
      <c r="O1" s="1200"/>
      <c r="P1" s="1200"/>
      <c r="Q1" s="1200"/>
      <c r="R1" s="1200"/>
      <c r="S1" s="1200"/>
      <c r="T1" s="1200"/>
      <c r="U1" s="1200"/>
      <c r="V1" s="1200"/>
      <c r="W1" s="1200"/>
      <c r="X1" s="1200"/>
      <c r="Y1" s="1200"/>
      <c r="Z1" s="1200"/>
    </row>
    <row r="2" spans="1:26" ht="15.75">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3954</v>
      </c>
      <c r="C3" s="1210" t="s">
        <v>3955</v>
      </c>
      <c r="D3" s="1210" t="s">
        <v>3956</v>
      </c>
      <c r="E3" s="1210" t="s">
        <v>3957</v>
      </c>
      <c r="F3" s="1210" t="s">
        <v>3958</v>
      </c>
      <c r="G3" s="1210" t="s">
        <v>3959</v>
      </c>
      <c r="H3" s="1210" t="s">
        <v>3960</v>
      </c>
      <c r="I3" s="1200"/>
      <c r="J3" s="1200"/>
      <c r="K3" s="1200"/>
      <c r="L3" s="1200"/>
      <c r="M3" s="1200"/>
      <c r="N3" s="1200"/>
      <c r="O3" s="1200"/>
      <c r="P3" s="1200"/>
      <c r="Q3" s="1200"/>
      <c r="R3" s="1200"/>
      <c r="S3" s="1200"/>
      <c r="T3" s="1200"/>
      <c r="U3" s="1200"/>
      <c r="V3" s="1200"/>
      <c r="W3" s="1200"/>
      <c r="X3" s="1200"/>
      <c r="Y3" s="1200"/>
      <c r="Z3" s="1200"/>
    </row>
    <row r="4" spans="1:26" ht="45" customHeight="1">
      <c r="A4" s="1200"/>
      <c r="B4" s="1237" t="s">
        <v>3961</v>
      </c>
      <c r="C4" s="1223" t="s">
        <v>3962</v>
      </c>
      <c r="D4" s="1213" t="s">
        <v>3963</v>
      </c>
      <c r="E4" s="1213" t="s">
        <v>3964</v>
      </c>
      <c r="F4" s="1223" t="s">
        <v>3965</v>
      </c>
      <c r="G4" s="1223" t="s">
        <v>3966</v>
      </c>
      <c r="H4" s="1214" t="s">
        <v>3967</v>
      </c>
      <c r="I4" s="1200"/>
      <c r="J4" s="1200"/>
      <c r="K4" s="1200"/>
      <c r="L4" s="1200"/>
      <c r="M4" s="1200"/>
      <c r="N4" s="1200"/>
      <c r="O4" s="1200"/>
      <c r="P4" s="1200"/>
      <c r="Q4" s="1200"/>
      <c r="R4" s="1200"/>
      <c r="S4" s="1200"/>
      <c r="T4" s="1200"/>
      <c r="U4" s="1200"/>
      <c r="V4" s="1200"/>
      <c r="W4" s="1200"/>
      <c r="X4" s="1200"/>
      <c r="Y4" s="1200"/>
      <c r="Z4" s="1200"/>
    </row>
    <row r="5" spans="1:26" ht="45" customHeight="1">
      <c r="A5" s="1200"/>
      <c r="B5" s="1239" t="s">
        <v>3961</v>
      </c>
      <c r="C5" s="1224" t="s">
        <v>3968</v>
      </c>
      <c r="D5" s="1217" t="s">
        <v>3969</v>
      </c>
      <c r="E5" s="1217" t="s">
        <v>3970</v>
      </c>
      <c r="F5" s="1224" t="s">
        <v>3971</v>
      </c>
      <c r="G5" s="1224" t="s">
        <v>3972</v>
      </c>
      <c r="H5" s="1218" t="s">
        <v>3973</v>
      </c>
      <c r="I5" s="1200"/>
      <c r="J5" s="1200"/>
      <c r="K5" s="1200"/>
      <c r="L5" s="1200"/>
      <c r="M5" s="1200"/>
      <c r="N5" s="1200"/>
      <c r="O5" s="1200"/>
      <c r="P5" s="1200"/>
      <c r="Q5" s="1200"/>
      <c r="R5" s="1200"/>
      <c r="S5" s="1200"/>
      <c r="T5" s="1200"/>
      <c r="U5" s="1200"/>
      <c r="V5" s="1200"/>
      <c r="W5" s="1200"/>
      <c r="X5" s="1200"/>
      <c r="Y5" s="1200"/>
      <c r="Z5" s="1200"/>
    </row>
    <row r="6" spans="1:26" ht="45" customHeight="1">
      <c r="A6" s="1200"/>
      <c r="B6" s="1239" t="s">
        <v>3961</v>
      </c>
      <c r="C6" s="1224" t="s">
        <v>3968</v>
      </c>
      <c r="D6" s="1217" t="s">
        <v>3969</v>
      </c>
      <c r="E6" s="1217" t="s">
        <v>3974</v>
      </c>
      <c r="F6" s="1224" t="s">
        <v>3975</v>
      </c>
      <c r="G6" s="1224" t="s">
        <v>3976</v>
      </c>
      <c r="H6" s="1218" t="s">
        <v>3977</v>
      </c>
      <c r="I6" s="1200"/>
      <c r="J6" s="1200"/>
      <c r="K6" s="1200"/>
      <c r="L6" s="1200"/>
      <c r="M6" s="1200"/>
      <c r="N6" s="1200"/>
      <c r="O6" s="1200"/>
      <c r="P6" s="1200"/>
      <c r="Q6" s="1200"/>
      <c r="R6" s="1200"/>
      <c r="S6" s="1200"/>
      <c r="T6" s="1200"/>
      <c r="U6" s="1200"/>
      <c r="V6" s="1200"/>
      <c r="W6" s="1200"/>
      <c r="X6" s="1200"/>
      <c r="Y6" s="1200"/>
      <c r="Z6" s="1200"/>
    </row>
    <row r="7" spans="1:26" ht="45" customHeight="1">
      <c r="A7" s="1200"/>
      <c r="B7" s="1239" t="s">
        <v>3961</v>
      </c>
      <c r="C7" s="1224" t="s">
        <v>3978</v>
      </c>
      <c r="D7" s="1217" t="s">
        <v>3979</v>
      </c>
      <c r="E7" s="1217" t="s">
        <v>3980</v>
      </c>
      <c r="F7" s="1224" t="s">
        <v>3981</v>
      </c>
      <c r="G7" s="1224" t="s">
        <v>3982</v>
      </c>
      <c r="H7" s="1218" t="s">
        <v>3983</v>
      </c>
      <c r="I7" s="1200"/>
      <c r="J7" s="1200"/>
      <c r="K7" s="1200"/>
      <c r="L7" s="1200"/>
      <c r="M7" s="1200"/>
      <c r="N7" s="1200"/>
      <c r="O7" s="1200"/>
      <c r="P7" s="1200"/>
      <c r="Q7" s="1200"/>
      <c r="R7" s="1200"/>
      <c r="S7" s="1200"/>
      <c r="T7" s="1200"/>
      <c r="U7" s="1200"/>
      <c r="V7" s="1200"/>
      <c r="W7" s="1200"/>
      <c r="X7" s="1200"/>
      <c r="Y7" s="1200"/>
      <c r="Z7" s="1200"/>
    </row>
    <row r="8" spans="1:26" ht="45" customHeight="1">
      <c r="A8" s="1200"/>
      <c r="B8" s="1239" t="s">
        <v>3984</v>
      </c>
      <c r="C8" s="1224" t="s">
        <v>3985</v>
      </c>
      <c r="D8" s="1217" t="s">
        <v>3979</v>
      </c>
      <c r="E8" s="1217" t="s">
        <v>3986</v>
      </c>
      <c r="F8" s="1224" t="s">
        <v>3987</v>
      </c>
      <c r="G8" s="1224" t="s">
        <v>3988</v>
      </c>
      <c r="H8" s="1218" t="s">
        <v>3989</v>
      </c>
      <c r="I8" s="1200"/>
      <c r="J8" s="1200"/>
      <c r="K8" s="1200"/>
      <c r="L8" s="1200"/>
      <c r="M8" s="1200"/>
      <c r="N8" s="1200"/>
      <c r="O8" s="1200"/>
      <c r="P8" s="1200"/>
      <c r="Q8" s="1200"/>
      <c r="R8" s="1200"/>
      <c r="S8" s="1200"/>
      <c r="T8" s="1200"/>
      <c r="U8" s="1200"/>
      <c r="V8" s="1200"/>
      <c r="W8" s="1200"/>
      <c r="X8" s="1200"/>
      <c r="Y8" s="1200"/>
      <c r="Z8" s="1200"/>
    </row>
    <row r="9" spans="1:26" ht="45" customHeight="1">
      <c r="A9" s="1200"/>
      <c r="B9" s="1239" t="s">
        <v>3990</v>
      </c>
      <c r="C9" s="1224" t="s">
        <v>3991</v>
      </c>
      <c r="D9" s="1217" t="s">
        <v>3992</v>
      </c>
      <c r="E9" s="1217" t="s">
        <v>3993</v>
      </c>
      <c r="F9" s="1224" t="s">
        <v>3994</v>
      </c>
      <c r="G9" s="1224" t="s">
        <v>3995</v>
      </c>
      <c r="H9" s="1218" t="s">
        <v>3996</v>
      </c>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25" t="s">
        <v>3997</v>
      </c>
      <c r="C10" s="1226" t="s">
        <v>3991</v>
      </c>
      <c r="D10" s="1226" t="s">
        <v>3998</v>
      </c>
      <c r="E10" s="1226" t="s">
        <v>3999</v>
      </c>
      <c r="F10" s="1226" t="s">
        <v>119</v>
      </c>
      <c r="G10" s="1226" t="s">
        <v>119</v>
      </c>
      <c r="H10" s="1227" t="s">
        <v>4000</v>
      </c>
      <c r="I10" s="1200"/>
      <c r="J10" s="1200"/>
      <c r="K10" s="1200"/>
      <c r="L10" s="1200"/>
      <c r="M10" s="1200"/>
      <c r="N10" s="1200"/>
      <c r="O10" s="1200"/>
      <c r="P10" s="1200"/>
      <c r="Q10" s="1200"/>
      <c r="R10" s="1200"/>
      <c r="S10" s="1200"/>
      <c r="T10" s="1200"/>
      <c r="U10" s="1200"/>
      <c r="V10" s="1200"/>
      <c r="W10" s="1200"/>
      <c r="X10" s="1200"/>
      <c r="Y10" s="1200"/>
      <c r="Z10" s="1200"/>
    </row>
    <row r="11" spans="1:26" ht="35.1" customHeight="1">
      <c r="A11" s="1200"/>
      <c r="B11" s="1200"/>
      <c r="C11" s="1200"/>
      <c r="D11" s="1200"/>
      <c r="E11" s="1200"/>
      <c r="F11" s="1200"/>
      <c r="G11" s="1200"/>
      <c r="H11" s="1200"/>
      <c r="I11" s="1200"/>
      <c r="J11" s="1200"/>
      <c r="K11" s="1200"/>
      <c r="L11" s="1200"/>
      <c r="M11" s="1200"/>
      <c r="N11" s="1200"/>
      <c r="O11" s="1200"/>
      <c r="P11" s="1200"/>
      <c r="Q11" s="1200"/>
      <c r="R11" s="1200"/>
      <c r="S11" s="1200"/>
      <c r="T11" s="1200"/>
      <c r="U11" s="1200"/>
      <c r="V11" s="1200"/>
      <c r="W11" s="1200"/>
      <c r="X11" s="1200"/>
      <c r="Y11" s="1200"/>
      <c r="Z11" s="1200"/>
    </row>
    <row r="12" spans="1:26" ht="35.1" customHeight="1">
      <c r="A12" s="1200"/>
      <c r="B12" s="1663" t="s">
        <v>4001</v>
      </c>
      <c r="C12" s="1663"/>
      <c r="D12" s="1663"/>
      <c r="E12" s="1663"/>
      <c r="F12" s="1663"/>
      <c r="G12" s="1663"/>
      <c r="H12" s="1663"/>
      <c r="I12" s="1200"/>
      <c r="J12" s="1200"/>
      <c r="K12" s="1200"/>
      <c r="L12" s="1200"/>
      <c r="M12" s="1200"/>
      <c r="N12" s="1200"/>
      <c r="O12" s="1200"/>
      <c r="P12" s="1200"/>
      <c r="Q12" s="1200"/>
      <c r="R12" s="1200"/>
      <c r="S12" s="1200"/>
      <c r="T12" s="1200"/>
      <c r="U12" s="1200"/>
      <c r="V12" s="1200"/>
      <c r="W12" s="1200"/>
      <c r="X12" s="1200"/>
      <c r="Y12" s="1200"/>
      <c r="Z12" s="1200"/>
    </row>
    <row r="13" spans="1:26" ht="35.1" customHeight="1">
      <c r="A13" s="1200"/>
      <c r="B13" s="1200"/>
      <c r="C13" s="1200"/>
      <c r="D13" s="1200"/>
      <c r="E13" s="1200"/>
      <c r="F13" s="1200"/>
      <c r="G13" s="1200"/>
      <c r="H13" s="1200"/>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463">
        <v>1</v>
      </c>
      <c r="C14" s="1566" t="s">
        <v>4002</v>
      </c>
      <c r="D14" s="1657"/>
      <c r="E14" s="1657"/>
      <c r="F14" s="1657"/>
      <c r="G14" s="1657"/>
      <c r="H14" s="1657"/>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463">
        <v>2</v>
      </c>
      <c r="C15" s="1566" t="s">
        <v>4003</v>
      </c>
      <c r="D15" s="1657"/>
      <c r="E15" s="1657"/>
      <c r="F15" s="1657"/>
      <c r="G15" s="1657"/>
      <c r="H15" s="1657"/>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463">
        <v>3</v>
      </c>
      <c r="C16" s="1566" t="s">
        <v>4004</v>
      </c>
      <c r="D16" s="1657"/>
      <c r="E16" s="1657"/>
      <c r="F16" s="1657"/>
      <c r="G16" s="1657"/>
      <c r="H16" s="1657"/>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463">
        <v>4</v>
      </c>
      <c r="C17" s="1566" t="s">
        <v>4005</v>
      </c>
      <c r="D17" s="1657"/>
      <c r="E17" s="1657"/>
      <c r="F17" s="1657"/>
      <c r="G17" s="1657"/>
      <c r="H17" s="1657"/>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463">
        <v>5</v>
      </c>
      <c r="C18" s="1566" t="s">
        <v>4006</v>
      </c>
      <c r="D18" s="1657"/>
      <c r="E18" s="1657"/>
      <c r="F18" s="1657"/>
      <c r="G18" s="1657"/>
      <c r="H18" s="1657"/>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463">
        <v>6</v>
      </c>
      <c r="C19" s="1566" t="s">
        <v>4007</v>
      </c>
      <c r="D19" s="1657"/>
      <c r="E19" s="1657"/>
      <c r="F19" s="1657"/>
      <c r="G19" s="1657"/>
      <c r="H19" s="1657"/>
      <c r="I19" s="1200"/>
      <c r="J19" s="1200"/>
      <c r="K19" s="1200"/>
      <c r="L19" s="1200"/>
      <c r="M19" s="1200"/>
      <c r="N19" s="1200"/>
      <c r="O19" s="1200"/>
      <c r="P19" s="1200"/>
      <c r="Q19" s="1200"/>
      <c r="R19" s="1200"/>
      <c r="S19" s="1200"/>
      <c r="T19" s="1200"/>
      <c r="U19" s="1200"/>
      <c r="V19" s="1200"/>
      <c r="W19" s="1200"/>
      <c r="X19" s="1200"/>
      <c r="Y19" s="1200"/>
      <c r="Z19" s="1200"/>
    </row>
    <row r="20" spans="1:26" ht="35.1" customHeight="1">
      <c r="A20" s="1200"/>
      <c r="B20" s="1200"/>
      <c r="C20" s="1200"/>
      <c r="D20" s="1200"/>
      <c r="E20" s="1200"/>
      <c r="F20" s="1200"/>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35.1" customHeight="1">
      <c r="A21" s="1200"/>
      <c r="B21" s="1663" t="s">
        <v>4008</v>
      </c>
      <c r="C21" s="1663"/>
      <c r="D21" s="1663"/>
      <c r="E21" s="1663"/>
      <c r="F21" s="1663"/>
      <c r="G21" s="1663"/>
      <c r="H21" s="1663"/>
      <c r="I21" s="1200"/>
      <c r="J21" s="1200"/>
      <c r="K21" s="1200"/>
      <c r="L21" s="1200"/>
      <c r="M21" s="1200"/>
      <c r="N21" s="1200"/>
      <c r="O21" s="1200"/>
      <c r="P21" s="1200"/>
      <c r="Q21" s="1200"/>
      <c r="R21" s="1200"/>
      <c r="S21" s="1200"/>
      <c r="T21" s="1200"/>
      <c r="U21" s="1200"/>
      <c r="V21" s="1200"/>
      <c r="W21" s="1200"/>
      <c r="X21" s="1200"/>
      <c r="Y21" s="1200"/>
      <c r="Z21" s="1200"/>
    </row>
    <row r="22" spans="1:26" ht="35.1" customHeight="1">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35.1" customHeight="1">
      <c r="A23" s="1200"/>
      <c r="B23" s="1210" t="s">
        <v>115</v>
      </c>
      <c r="C23" s="1210" t="s">
        <v>4009</v>
      </c>
      <c r="D23" s="1210" t="s">
        <v>4010</v>
      </c>
      <c r="E23" s="1210" t="s">
        <v>484</v>
      </c>
      <c r="F23" s="1686" t="s">
        <v>4011</v>
      </c>
      <c r="G23" s="1687"/>
      <c r="H23" s="1688"/>
      <c r="I23" s="1200"/>
      <c r="J23" s="1200"/>
      <c r="K23" s="1200"/>
      <c r="L23" s="1200"/>
      <c r="M23" s="1200"/>
      <c r="N23" s="1200"/>
      <c r="O23" s="1200"/>
      <c r="P23" s="1200"/>
      <c r="Q23" s="1200"/>
      <c r="R23" s="1200"/>
      <c r="S23" s="1200"/>
      <c r="T23" s="1200"/>
      <c r="U23" s="1200"/>
      <c r="V23" s="1200"/>
      <c r="W23" s="1200"/>
      <c r="X23" s="1200"/>
      <c r="Y23" s="1200"/>
      <c r="Z23" s="1200"/>
    </row>
    <row r="24" spans="1:26" ht="45" customHeight="1">
      <c r="A24" s="1200"/>
      <c r="B24" s="1237" t="s">
        <v>4012</v>
      </c>
      <c r="C24" s="1223" t="s">
        <v>4013</v>
      </c>
      <c r="D24" s="1223" t="s">
        <v>4014</v>
      </c>
      <c r="E24" s="1214" t="s">
        <v>4015</v>
      </c>
      <c r="F24" s="1689"/>
      <c r="G24" s="1690"/>
      <c r="H24" s="1691"/>
      <c r="I24" s="1200"/>
      <c r="J24" s="1200"/>
      <c r="K24" s="1200"/>
      <c r="L24" s="1200"/>
      <c r="M24" s="1200"/>
      <c r="N24" s="1200"/>
      <c r="O24" s="1200"/>
      <c r="P24" s="1200"/>
      <c r="Q24" s="1200"/>
      <c r="R24" s="1200"/>
      <c r="S24" s="1200"/>
      <c r="T24" s="1200"/>
      <c r="U24" s="1200"/>
      <c r="V24" s="1200"/>
      <c r="W24" s="1200"/>
      <c r="X24" s="1200"/>
      <c r="Y24" s="1200"/>
      <c r="Z24" s="1200"/>
    </row>
    <row r="25" spans="1:26" ht="45" customHeight="1">
      <c r="A25" s="1200"/>
      <c r="B25" s="1239" t="s">
        <v>4016</v>
      </c>
      <c r="C25" s="1224" t="s">
        <v>4017</v>
      </c>
      <c r="D25" s="1224" t="s">
        <v>4018</v>
      </c>
      <c r="E25" s="1218" t="s">
        <v>4019</v>
      </c>
      <c r="F25" s="1689"/>
      <c r="G25" s="1690"/>
      <c r="H25" s="1691"/>
      <c r="I25" s="1200"/>
      <c r="J25" s="1200"/>
      <c r="K25" s="1200"/>
      <c r="L25" s="1200"/>
      <c r="M25" s="1200"/>
      <c r="N25" s="1200"/>
      <c r="O25" s="1200"/>
      <c r="P25" s="1200"/>
      <c r="Q25" s="1200"/>
      <c r="R25" s="1200"/>
      <c r="S25" s="1200"/>
      <c r="T25" s="1200"/>
      <c r="U25" s="1200"/>
      <c r="V25" s="1200"/>
      <c r="W25" s="1200"/>
      <c r="X25" s="1200"/>
      <c r="Y25" s="1200"/>
      <c r="Z25" s="1200"/>
    </row>
    <row r="26" spans="1:26" ht="45" customHeight="1">
      <c r="A26" s="1200"/>
      <c r="B26" s="1239" t="s">
        <v>4020</v>
      </c>
      <c r="C26" s="1224" t="s">
        <v>4021</v>
      </c>
      <c r="D26" s="1224" t="s">
        <v>4022</v>
      </c>
      <c r="E26" s="1218" t="s">
        <v>4023</v>
      </c>
      <c r="F26" s="1689"/>
      <c r="G26" s="1690"/>
      <c r="H26" s="1691"/>
      <c r="I26" s="1200"/>
      <c r="J26" s="1200"/>
      <c r="K26" s="1200"/>
      <c r="L26" s="1200"/>
      <c r="M26" s="1200"/>
      <c r="N26" s="1200"/>
      <c r="O26" s="1200"/>
      <c r="P26" s="1200"/>
      <c r="Q26" s="1200"/>
      <c r="R26" s="1200"/>
      <c r="S26" s="1200"/>
      <c r="T26" s="1200"/>
      <c r="U26" s="1200"/>
      <c r="V26" s="1200"/>
      <c r="W26" s="1200"/>
      <c r="X26" s="1200"/>
      <c r="Y26" s="1200"/>
      <c r="Z26" s="1200"/>
    </row>
    <row r="27" spans="1:26" ht="45" customHeight="1">
      <c r="A27" s="1200"/>
      <c r="B27" s="1240" t="s">
        <v>4024</v>
      </c>
      <c r="C27" s="1228" t="s">
        <v>4013</v>
      </c>
      <c r="D27" s="1228" t="s">
        <v>4025</v>
      </c>
      <c r="E27" s="1222" t="s">
        <v>4026</v>
      </c>
      <c r="F27" s="1692"/>
      <c r="G27" s="1693"/>
      <c r="H27" s="1694"/>
      <c r="I27" s="1200"/>
      <c r="J27" s="1200"/>
      <c r="K27" s="1200"/>
      <c r="L27" s="1200"/>
      <c r="M27" s="1200"/>
      <c r="N27" s="1200"/>
      <c r="O27" s="1200"/>
      <c r="P27" s="1200"/>
      <c r="Q27" s="1200"/>
      <c r="R27" s="1200"/>
      <c r="S27" s="1200"/>
      <c r="T27" s="1200"/>
      <c r="U27" s="1200"/>
      <c r="V27" s="1200"/>
      <c r="W27" s="1200"/>
      <c r="X27" s="1200"/>
      <c r="Y27" s="1200"/>
      <c r="Z27" s="1200"/>
    </row>
    <row r="28" spans="1:26" ht="35.1" customHeight="1">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10">
    <mergeCell ref="C18:H18"/>
    <mergeCell ref="C19:H19"/>
    <mergeCell ref="B21:H21"/>
    <mergeCell ref="F23:H27"/>
    <mergeCell ref="B1:H1"/>
    <mergeCell ref="B12:H12"/>
    <mergeCell ref="C14:H14"/>
    <mergeCell ref="C15:H15"/>
    <mergeCell ref="C16:H16"/>
    <mergeCell ref="C17:H1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564C-04B0-4813-B39B-C4FBC8D9F31A}">
  <dimension ref="A1:Z200"/>
  <sheetViews>
    <sheetView workbookViewId="0">
      <selection activeCell="A15" sqref="A15"/>
    </sheetView>
  </sheetViews>
  <sheetFormatPr baseColWidth="10" defaultColWidth="9" defaultRowHeight="15"/>
  <cols>
    <col min="1" max="1" width="4" style="473" customWidth="1"/>
    <col min="2" max="4" width="18" style="473" customWidth="1"/>
    <col min="5" max="5" width="23.5" style="473" customWidth="1"/>
    <col min="6" max="7" width="20" style="473" customWidth="1"/>
    <col min="8" max="8" width="24" style="473" customWidth="1"/>
    <col min="9" max="9" width="30" style="473" customWidth="1"/>
    <col min="10" max="10" width="22" style="473" customWidth="1"/>
    <col min="11" max="16384" width="9" style="473"/>
  </cols>
  <sheetData>
    <row r="1" spans="1:26" ht="30" customHeight="1">
      <c r="A1" s="1200"/>
      <c r="B1" s="1679" t="s">
        <v>5148</v>
      </c>
      <c r="C1" s="1679"/>
      <c r="D1" s="1679"/>
      <c r="E1" s="1679"/>
      <c r="F1" s="1679"/>
      <c r="G1" s="1679"/>
      <c r="H1" s="1679"/>
      <c r="I1" s="1679"/>
      <c r="J1" s="1679"/>
      <c r="K1" s="1200"/>
      <c r="L1" s="1200"/>
      <c r="M1" s="1200"/>
      <c r="N1" s="1200"/>
      <c r="O1" s="1200"/>
      <c r="P1" s="1200"/>
      <c r="Q1" s="1200"/>
      <c r="R1" s="1200"/>
      <c r="S1" s="1200"/>
      <c r="T1" s="1200"/>
      <c r="U1" s="1200"/>
      <c r="V1" s="1200"/>
      <c r="W1" s="1200"/>
      <c r="X1" s="1200"/>
      <c r="Y1" s="1200"/>
      <c r="Z1" s="1200"/>
    </row>
    <row r="2" spans="1:26" ht="49.5" customHeight="1">
      <c r="A2" s="1200"/>
      <c r="B2" s="1695" t="s">
        <v>5149</v>
      </c>
      <c r="C2" s="1696"/>
      <c r="D2" s="1696"/>
      <c r="E2" s="1696"/>
      <c r="F2" s="1696"/>
      <c r="G2" s="1696"/>
      <c r="H2" s="1696"/>
      <c r="I2" s="1696"/>
      <c r="J2" s="1697"/>
      <c r="K2" s="1200"/>
      <c r="L2" s="1200"/>
      <c r="M2" s="1200"/>
      <c r="N2" s="1200"/>
      <c r="O2" s="1200"/>
      <c r="P2" s="1200"/>
      <c r="Q2" s="1200"/>
      <c r="R2" s="1200"/>
      <c r="S2" s="1200"/>
      <c r="T2" s="1200"/>
      <c r="U2" s="1200"/>
      <c r="V2" s="1200"/>
      <c r="W2" s="1200"/>
      <c r="X2" s="1200"/>
      <c r="Y2" s="1200"/>
      <c r="Z2" s="1200"/>
    </row>
    <row r="3" spans="1:26" ht="35.1" customHeight="1">
      <c r="A3" s="1200"/>
      <c r="B3" s="1288" t="s">
        <v>4488</v>
      </c>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663" t="s">
        <v>5150</v>
      </c>
      <c r="C4" s="1663"/>
      <c r="D4" s="1663"/>
      <c r="E4" s="1663"/>
      <c r="F4" s="1663"/>
      <c r="G4" s="1663"/>
      <c r="H4" s="1663"/>
      <c r="I4" s="1663"/>
      <c r="J4" s="1663"/>
      <c r="K4" s="1200"/>
      <c r="L4" s="1200"/>
      <c r="M4" s="1200"/>
      <c r="N4" s="1200"/>
      <c r="O4" s="1200"/>
      <c r="P4" s="1200"/>
      <c r="Q4" s="1200"/>
      <c r="R4" s="1200"/>
      <c r="S4" s="1200"/>
      <c r="T4" s="1200"/>
      <c r="U4" s="1200"/>
      <c r="V4" s="1200"/>
      <c r="W4" s="1200"/>
      <c r="X4" s="1200"/>
      <c r="Y4" s="1200"/>
      <c r="Z4" s="1200"/>
    </row>
    <row r="5" spans="1:26" ht="35.1" customHeight="1">
      <c r="A5" s="1200"/>
      <c r="B5" s="1210" t="s">
        <v>5151</v>
      </c>
      <c r="C5" s="1210" t="s">
        <v>4994</v>
      </c>
      <c r="D5" s="1210" t="s">
        <v>4998</v>
      </c>
      <c r="E5" s="1210" t="s">
        <v>5152</v>
      </c>
      <c r="F5" s="1210"/>
      <c r="G5" s="1210"/>
      <c r="H5" s="1210"/>
      <c r="I5" s="1210" t="s">
        <v>4027</v>
      </c>
      <c r="J5" s="1210" t="s">
        <v>4028</v>
      </c>
      <c r="K5" s="1200"/>
      <c r="L5" s="1200"/>
      <c r="M5" s="1200"/>
      <c r="N5" s="1200"/>
      <c r="O5" s="1200"/>
      <c r="P5" s="1200"/>
      <c r="Q5" s="1200"/>
      <c r="R5" s="1200"/>
      <c r="S5" s="1200"/>
      <c r="T5" s="1200"/>
      <c r="U5" s="1200"/>
      <c r="V5" s="1200"/>
      <c r="W5" s="1200"/>
      <c r="X5" s="1200"/>
      <c r="Y5" s="1200"/>
      <c r="Z5" s="1200"/>
    </row>
    <row r="6" spans="1:26" ht="35.1" customHeight="1">
      <c r="A6" s="1200"/>
      <c r="B6" s="1229" t="s">
        <v>4029</v>
      </c>
      <c r="C6" s="1223" t="s">
        <v>5058</v>
      </c>
      <c r="D6" s="1223" t="s">
        <v>5060</v>
      </c>
      <c r="E6" s="1223" t="s">
        <v>5062</v>
      </c>
      <c r="F6" s="1223"/>
      <c r="G6" s="1223"/>
      <c r="H6" s="1223"/>
      <c r="I6" s="1213" t="s">
        <v>5153</v>
      </c>
      <c r="J6" s="1214" t="s">
        <v>5154</v>
      </c>
      <c r="K6" s="1200"/>
      <c r="L6" s="1200"/>
      <c r="M6" s="1200"/>
      <c r="N6" s="1200"/>
      <c r="O6" s="1200"/>
      <c r="P6" s="1200"/>
      <c r="Q6" s="1200"/>
      <c r="R6" s="1200"/>
      <c r="S6" s="1200"/>
      <c r="T6" s="1200"/>
      <c r="U6" s="1200"/>
      <c r="V6" s="1200"/>
      <c r="W6" s="1200"/>
      <c r="X6" s="1200"/>
      <c r="Y6" s="1200"/>
      <c r="Z6" s="1200"/>
    </row>
    <row r="7" spans="1:26" ht="35.1" customHeight="1">
      <c r="A7" s="1200"/>
      <c r="B7" s="1230" t="s">
        <v>4030</v>
      </c>
      <c r="C7" s="1224" t="s">
        <v>5058</v>
      </c>
      <c r="D7" s="1224" t="s">
        <v>5060</v>
      </c>
      <c r="E7" s="1224" t="s">
        <v>5062</v>
      </c>
      <c r="F7" s="1224"/>
      <c r="G7" s="1224"/>
      <c r="H7" s="1224"/>
      <c r="I7" s="1217" t="s">
        <v>5153</v>
      </c>
      <c r="J7" s="1218" t="s">
        <v>5154</v>
      </c>
      <c r="K7" s="1200"/>
      <c r="L7" s="1200"/>
      <c r="M7" s="1200"/>
      <c r="N7" s="1200"/>
      <c r="O7" s="1200"/>
      <c r="P7" s="1200"/>
      <c r="Q7" s="1200"/>
      <c r="R7" s="1200"/>
      <c r="S7" s="1200"/>
      <c r="T7" s="1200"/>
      <c r="U7" s="1200"/>
      <c r="V7" s="1200"/>
      <c r="W7" s="1200"/>
      <c r="X7" s="1200"/>
      <c r="Y7" s="1200"/>
      <c r="Z7" s="1200"/>
    </row>
    <row r="8" spans="1:26" ht="35.1" customHeight="1">
      <c r="A8" s="1200"/>
      <c r="B8" s="1230" t="s">
        <v>4031</v>
      </c>
      <c r="C8" s="1224" t="s">
        <v>5058</v>
      </c>
      <c r="D8" s="1224" t="s">
        <v>5060</v>
      </c>
      <c r="E8" s="1224" t="s">
        <v>5062</v>
      </c>
      <c r="F8" s="1224"/>
      <c r="G8" s="1224"/>
      <c r="H8" s="1224"/>
      <c r="I8" s="1217" t="s">
        <v>5153</v>
      </c>
      <c r="J8" s="1218" t="s">
        <v>5154</v>
      </c>
      <c r="K8" s="1200"/>
      <c r="L8" s="1200"/>
      <c r="M8" s="1200"/>
      <c r="N8" s="1200"/>
      <c r="O8" s="1200"/>
      <c r="P8" s="1200"/>
      <c r="Q8" s="1200"/>
      <c r="R8" s="1200"/>
      <c r="S8" s="1200"/>
      <c r="T8" s="1200"/>
      <c r="U8" s="1200"/>
      <c r="V8" s="1200"/>
      <c r="W8" s="1200"/>
      <c r="X8" s="1200"/>
      <c r="Y8" s="1200"/>
      <c r="Z8" s="1200"/>
    </row>
    <row r="9" spans="1:26" ht="35.1" customHeight="1">
      <c r="A9" s="1200"/>
      <c r="B9" s="1231" t="s">
        <v>4032</v>
      </c>
      <c r="C9" s="1228" t="s">
        <v>5058</v>
      </c>
      <c r="D9" s="1228" t="s">
        <v>5060</v>
      </c>
      <c r="E9" s="1228" t="s">
        <v>5062</v>
      </c>
      <c r="F9" s="1228"/>
      <c r="G9" s="1228"/>
      <c r="H9" s="1228"/>
      <c r="I9" s="1221" t="s">
        <v>5153</v>
      </c>
      <c r="J9" s="1222" t="s">
        <v>5154</v>
      </c>
      <c r="K9" s="1200"/>
      <c r="L9" s="1200"/>
      <c r="M9" s="1200"/>
      <c r="N9" s="1200"/>
      <c r="O9" s="1200"/>
      <c r="P9" s="1200"/>
      <c r="Q9" s="1200"/>
      <c r="R9" s="1200"/>
      <c r="S9" s="1200"/>
      <c r="T9" s="1200"/>
      <c r="U9" s="1200"/>
      <c r="V9" s="1200"/>
      <c r="W9" s="1200"/>
      <c r="X9" s="1200"/>
      <c r="Y9" s="1200"/>
      <c r="Z9" s="1200"/>
    </row>
    <row r="10" spans="1:26" ht="35.1" customHeight="1">
      <c r="A10" s="1200"/>
      <c r="B10" s="1200"/>
      <c r="C10" s="1200"/>
      <c r="D10" s="1200"/>
      <c r="E10" s="1200"/>
      <c r="F10" s="1200"/>
      <c r="G10" s="1200"/>
      <c r="H10" s="1200"/>
      <c r="I10" s="1200"/>
      <c r="J10" s="1200"/>
      <c r="K10" s="1200"/>
      <c r="L10" s="1200"/>
      <c r="M10" s="1200"/>
      <c r="N10" s="1200"/>
      <c r="O10" s="1200"/>
      <c r="P10" s="1200"/>
      <c r="Q10" s="1200"/>
      <c r="R10" s="1200"/>
      <c r="S10" s="1200"/>
      <c r="T10" s="1200"/>
      <c r="U10" s="1200"/>
      <c r="V10" s="1200"/>
      <c r="W10" s="1200"/>
      <c r="X10" s="1200"/>
      <c r="Y10" s="1200"/>
      <c r="Z10" s="1200"/>
    </row>
    <row r="11" spans="1:26" ht="35.1" customHeight="1">
      <c r="A11" s="1200"/>
      <c r="B11" s="1662" t="s">
        <v>5155</v>
      </c>
      <c r="C11" s="1662"/>
      <c r="D11" s="1662"/>
      <c r="E11" s="1662"/>
      <c r="F11" s="1662"/>
      <c r="G11" s="1662"/>
      <c r="H11" s="1662"/>
      <c r="I11" s="1662"/>
      <c r="J11" s="1232"/>
      <c r="K11" s="1200"/>
      <c r="L11" s="1200"/>
      <c r="M11" s="1200"/>
      <c r="N11" s="1200"/>
      <c r="O11" s="1200"/>
      <c r="P11" s="1200"/>
      <c r="Q11" s="1200"/>
      <c r="R11" s="1200"/>
      <c r="S11" s="1200"/>
      <c r="T11" s="1200"/>
      <c r="U11" s="1200"/>
      <c r="V11" s="1200"/>
      <c r="W11" s="1200"/>
      <c r="X11" s="1200"/>
      <c r="Y11" s="1200"/>
      <c r="Z11" s="1200"/>
    </row>
    <row r="12" spans="1:26" ht="35.1" customHeight="1">
      <c r="A12" s="1200"/>
      <c r="B12" s="1210" t="s">
        <v>5151</v>
      </c>
      <c r="C12" s="1210" t="s">
        <v>4994</v>
      </c>
      <c r="D12" s="1210" t="s">
        <v>4998</v>
      </c>
      <c r="E12" s="1210" t="s">
        <v>5152</v>
      </c>
      <c r="F12" s="1210"/>
      <c r="G12" s="1210"/>
      <c r="H12" s="1210" t="s">
        <v>3957</v>
      </c>
      <c r="I12" s="1233" t="s">
        <v>4028</v>
      </c>
      <c r="J12" s="1234"/>
      <c r="K12" s="1200"/>
      <c r="L12" s="1200"/>
      <c r="M12" s="1200"/>
      <c r="N12" s="1200"/>
      <c r="O12" s="1200"/>
      <c r="P12" s="1200"/>
      <c r="Q12" s="1200"/>
      <c r="R12" s="1200"/>
      <c r="S12" s="1200"/>
      <c r="T12" s="1200"/>
      <c r="U12" s="1200"/>
      <c r="V12" s="1200"/>
      <c r="W12" s="1200"/>
      <c r="X12" s="1200"/>
      <c r="Y12" s="1200"/>
      <c r="Z12" s="1200"/>
    </row>
    <row r="13" spans="1:26" ht="35.1" customHeight="1">
      <c r="A13" s="1200"/>
      <c r="B13" s="1229" t="s">
        <v>4029</v>
      </c>
      <c r="C13" s="1223" t="s">
        <v>5058</v>
      </c>
      <c r="D13" s="1223" t="s">
        <v>5060</v>
      </c>
      <c r="E13" s="1223" t="s">
        <v>5062</v>
      </c>
      <c r="F13" s="1223"/>
      <c r="G13" s="1223"/>
      <c r="H13" s="1223" t="s">
        <v>5153</v>
      </c>
      <c r="I13" s="1213" t="s">
        <v>5154</v>
      </c>
      <c r="J13" s="1235"/>
      <c r="K13" s="1200"/>
      <c r="L13" s="1200"/>
      <c r="M13" s="1200"/>
      <c r="N13" s="1200"/>
      <c r="O13" s="1200"/>
      <c r="P13" s="1200"/>
      <c r="Q13" s="1200"/>
      <c r="R13" s="1200"/>
      <c r="S13" s="1200"/>
      <c r="T13" s="1200"/>
      <c r="U13" s="1200"/>
      <c r="V13" s="1200"/>
      <c r="W13" s="1200"/>
      <c r="X13" s="1200"/>
      <c r="Y13" s="1200"/>
      <c r="Z13" s="1200"/>
    </row>
    <row r="14" spans="1:26" ht="35.1" customHeight="1">
      <c r="A14" s="1200"/>
      <c r="B14" s="1230" t="s">
        <v>4030</v>
      </c>
      <c r="C14" s="1224" t="s">
        <v>5058</v>
      </c>
      <c r="D14" s="1224" t="s">
        <v>5060</v>
      </c>
      <c r="E14" s="1224" t="s">
        <v>5062</v>
      </c>
      <c r="F14" s="1224"/>
      <c r="G14" s="1224"/>
      <c r="H14" s="1224" t="s">
        <v>5153</v>
      </c>
      <c r="I14" s="1217" t="s">
        <v>5154</v>
      </c>
      <c r="J14" s="1235"/>
      <c r="K14" s="1200"/>
      <c r="L14" s="1200"/>
      <c r="M14" s="1200"/>
      <c r="N14" s="1200"/>
      <c r="O14" s="1200"/>
      <c r="P14" s="1200"/>
      <c r="Q14" s="1200"/>
      <c r="R14" s="1200"/>
      <c r="S14" s="1200"/>
      <c r="T14" s="1200"/>
      <c r="U14" s="1200"/>
      <c r="V14" s="1200"/>
      <c r="W14" s="1200"/>
      <c r="X14" s="1200"/>
      <c r="Y14" s="1200"/>
      <c r="Z14" s="1200"/>
    </row>
    <row r="15" spans="1:26" ht="35.1" customHeight="1">
      <c r="A15" s="1200"/>
      <c r="B15" s="1230" t="s">
        <v>4031</v>
      </c>
      <c r="C15" s="1224" t="s">
        <v>5058</v>
      </c>
      <c r="D15" s="1224" t="s">
        <v>5060</v>
      </c>
      <c r="E15" s="1224" t="s">
        <v>5062</v>
      </c>
      <c r="F15" s="1224"/>
      <c r="G15" s="1224"/>
      <c r="H15" s="1224" t="s">
        <v>5153</v>
      </c>
      <c r="I15" s="1217" t="s">
        <v>5154</v>
      </c>
      <c r="J15" s="1235"/>
      <c r="K15" s="1200"/>
      <c r="L15" s="1200"/>
      <c r="M15" s="1200"/>
      <c r="N15" s="1200"/>
      <c r="O15" s="1200"/>
      <c r="P15" s="1200"/>
      <c r="Q15" s="1200"/>
      <c r="R15" s="1200"/>
      <c r="S15" s="1200"/>
      <c r="T15" s="1200"/>
      <c r="U15" s="1200"/>
      <c r="V15" s="1200"/>
      <c r="W15" s="1200"/>
      <c r="X15" s="1200"/>
      <c r="Y15" s="1200"/>
      <c r="Z15" s="1200"/>
    </row>
    <row r="16" spans="1:26" ht="35.1" customHeight="1">
      <c r="A16" s="1200"/>
      <c r="B16" s="1231" t="s">
        <v>4032</v>
      </c>
      <c r="C16" s="1228" t="s">
        <v>5058</v>
      </c>
      <c r="D16" s="1228" t="s">
        <v>5060</v>
      </c>
      <c r="E16" s="1228" t="s">
        <v>5062</v>
      </c>
      <c r="F16" s="1228"/>
      <c r="G16" s="1228"/>
      <c r="H16" s="1228" t="s">
        <v>5153</v>
      </c>
      <c r="I16" s="1221" t="s">
        <v>5154</v>
      </c>
      <c r="J16" s="1236"/>
      <c r="K16" s="1200"/>
      <c r="L16" s="1200"/>
      <c r="M16" s="1200"/>
      <c r="N16" s="1200"/>
      <c r="O16" s="1200"/>
      <c r="P16" s="1200"/>
      <c r="Q16" s="1200"/>
      <c r="R16" s="1200"/>
      <c r="S16" s="1200"/>
      <c r="T16" s="1200"/>
      <c r="U16" s="1200"/>
      <c r="V16" s="1200"/>
      <c r="W16" s="1200"/>
      <c r="X16" s="1200"/>
      <c r="Y16" s="1200"/>
      <c r="Z16" s="1200"/>
    </row>
    <row r="17" spans="1:26" ht="35.1" customHeight="1">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698" t="s">
        <v>5156</v>
      </c>
      <c r="C18" s="1698"/>
      <c r="D18" s="1698"/>
      <c r="E18" s="1698"/>
      <c r="F18" s="1698"/>
      <c r="G18" s="1698"/>
      <c r="H18" s="1698"/>
      <c r="I18" s="1698"/>
      <c r="J18" s="1232"/>
      <c r="K18" s="1200"/>
      <c r="L18" s="1200"/>
      <c r="M18" s="1200"/>
      <c r="N18" s="1200"/>
      <c r="O18" s="1200"/>
      <c r="P18" s="1200"/>
      <c r="Q18" s="1200"/>
      <c r="R18" s="1200"/>
      <c r="S18" s="1200"/>
      <c r="T18" s="1200"/>
      <c r="U18" s="1200"/>
      <c r="V18" s="1200"/>
      <c r="W18" s="1200"/>
      <c r="X18" s="1200"/>
      <c r="Y18" s="1200"/>
      <c r="Z18" s="1200"/>
    </row>
    <row r="19" spans="1:26" ht="35.1" customHeight="1">
      <c r="A19" s="1200"/>
      <c r="B19" s="1210" t="s">
        <v>315</v>
      </c>
      <c r="C19" s="1210" t="s">
        <v>465</v>
      </c>
      <c r="D19" s="1210" t="s">
        <v>4994</v>
      </c>
      <c r="E19" s="1210" t="s">
        <v>4998</v>
      </c>
      <c r="F19" s="1210" t="s">
        <v>5152</v>
      </c>
      <c r="G19" s="1210" t="s">
        <v>4033</v>
      </c>
      <c r="H19" s="1210" t="s">
        <v>4028</v>
      </c>
      <c r="I19" s="1210" t="s">
        <v>4034</v>
      </c>
      <c r="J19" s="1234"/>
      <c r="K19" s="1200"/>
      <c r="L19" s="1200"/>
      <c r="M19" s="1200"/>
      <c r="N19" s="1200"/>
      <c r="O19" s="1200"/>
      <c r="P19" s="1200"/>
      <c r="Q19" s="1200"/>
      <c r="R19" s="1200"/>
      <c r="S19" s="1200"/>
      <c r="T19" s="1200"/>
      <c r="U19" s="1200"/>
      <c r="V19" s="1200"/>
      <c r="W19" s="1200"/>
      <c r="X19" s="1200"/>
      <c r="Y19" s="1200"/>
      <c r="Z19" s="1200"/>
    </row>
    <row r="20" spans="1:26" ht="45" customHeight="1">
      <c r="A20" s="1200"/>
      <c r="B20" s="1237" t="s">
        <v>4035</v>
      </c>
      <c r="C20" s="1213" t="s">
        <v>4029</v>
      </c>
      <c r="D20" s="1213" t="s">
        <v>5058</v>
      </c>
      <c r="E20" s="1213" t="s">
        <v>5060</v>
      </c>
      <c r="F20" s="1213" t="s">
        <v>5062</v>
      </c>
      <c r="G20" s="1213" t="s">
        <v>5153</v>
      </c>
      <c r="H20" s="1213" t="s">
        <v>5154</v>
      </c>
      <c r="I20" s="1213" t="s">
        <v>5157</v>
      </c>
      <c r="J20" s="1238"/>
      <c r="K20" s="1200"/>
      <c r="L20" s="1200"/>
      <c r="M20" s="1200"/>
      <c r="N20" s="1200"/>
      <c r="O20" s="1200"/>
      <c r="P20" s="1200"/>
      <c r="Q20" s="1200"/>
      <c r="R20" s="1200"/>
      <c r="S20" s="1200"/>
      <c r="T20" s="1200"/>
      <c r="U20" s="1200"/>
      <c r="V20" s="1200"/>
      <c r="W20" s="1200"/>
      <c r="X20" s="1200"/>
      <c r="Y20" s="1200"/>
      <c r="Z20" s="1200"/>
    </row>
    <row r="21" spans="1:26" ht="45" customHeight="1">
      <c r="A21" s="1200"/>
      <c r="B21" s="1239" t="s">
        <v>4035</v>
      </c>
      <c r="C21" s="1217" t="s">
        <v>4030</v>
      </c>
      <c r="D21" s="1217" t="s">
        <v>5058</v>
      </c>
      <c r="E21" s="1217" t="s">
        <v>5060</v>
      </c>
      <c r="F21" s="1217" t="s">
        <v>5062</v>
      </c>
      <c r="G21" s="1217" t="s">
        <v>5153</v>
      </c>
      <c r="H21" s="1217" t="s">
        <v>5154</v>
      </c>
      <c r="I21" s="1217" t="s">
        <v>5157</v>
      </c>
      <c r="J21" s="1235"/>
      <c r="K21" s="1200"/>
      <c r="L21" s="1200"/>
      <c r="M21" s="1200"/>
      <c r="N21" s="1200"/>
      <c r="O21" s="1200"/>
      <c r="P21" s="1200"/>
      <c r="Q21" s="1200"/>
      <c r="R21" s="1200"/>
      <c r="S21" s="1200"/>
      <c r="T21" s="1200"/>
      <c r="U21" s="1200"/>
      <c r="V21" s="1200"/>
      <c r="W21" s="1200"/>
      <c r="X21" s="1200"/>
      <c r="Y21" s="1200"/>
      <c r="Z21" s="1200"/>
    </row>
    <row r="22" spans="1:26" ht="45" customHeight="1">
      <c r="A22" s="1200"/>
      <c r="B22" s="1239" t="s">
        <v>4036</v>
      </c>
      <c r="C22" s="1217" t="s">
        <v>4029</v>
      </c>
      <c r="D22" s="1217" t="s">
        <v>5058</v>
      </c>
      <c r="E22" s="1217" t="s">
        <v>5060</v>
      </c>
      <c r="F22" s="1217" t="s">
        <v>5062</v>
      </c>
      <c r="G22" s="1217" t="s">
        <v>5153</v>
      </c>
      <c r="H22" s="1217" t="s">
        <v>5154</v>
      </c>
      <c r="I22" s="1217" t="s">
        <v>5157</v>
      </c>
      <c r="J22" s="1235"/>
      <c r="K22" s="1200"/>
      <c r="L22" s="1200"/>
      <c r="M22" s="1200"/>
      <c r="N22" s="1200"/>
      <c r="O22" s="1200"/>
      <c r="P22" s="1200"/>
      <c r="Q22" s="1200"/>
      <c r="R22" s="1200"/>
      <c r="S22" s="1200"/>
      <c r="T22" s="1200"/>
      <c r="U22" s="1200"/>
      <c r="V22" s="1200"/>
      <c r="W22" s="1200"/>
      <c r="X22" s="1200"/>
      <c r="Y22" s="1200"/>
      <c r="Z22" s="1200"/>
    </row>
    <row r="23" spans="1:26" ht="45" customHeight="1">
      <c r="A23" s="1200"/>
      <c r="B23" s="1240" t="s">
        <v>4036</v>
      </c>
      <c r="C23" s="1221" t="s">
        <v>4030</v>
      </c>
      <c r="D23" s="1221" t="s">
        <v>5058</v>
      </c>
      <c r="E23" s="1221" t="s">
        <v>5060</v>
      </c>
      <c r="F23" s="1221" t="s">
        <v>5062</v>
      </c>
      <c r="G23" s="1221" t="s">
        <v>5153</v>
      </c>
      <c r="H23" s="1221" t="s">
        <v>5154</v>
      </c>
      <c r="I23" s="1221" t="s">
        <v>5157</v>
      </c>
      <c r="J23" s="1236"/>
      <c r="K23" s="1200"/>
      <c r="L23" s="1200"/>
      <c r="M23" s="1200"/>
      <c r="N23" s="1200"/>
      <c r="O23" s="1200"/>
      <c r="P23" s="1200"/>
      <c r="Q23" s="1200"/>
      <c r="R23" s="1200"/>
      <c r="S23" s="1200"/>
      <c r="T23" s="1200"/>
      <c r="U23" s="1200"/>
      <c r="V23" s="1200"/>
      <c r="W23" s="1200"/>
      <c r="X23" s="1200"/>
      <c r="Y23" s="1200"/>
      <c r="Z23" s="1200"/>
    </row>
    <row r="24" spans="1:26" ht="45" customHeight="1">
      <c r="A24" s="1200"/>
      <c r="B24" s="1464" t="s">
        <v>5158</v>
      </c>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35.1" customHeight="1">
      <c r="A25" s="1200"/>
      <c r="B25" s="1663" t="s">
        <v>5159</v>
      </c>
      <c r="C25" s="1663"/>
      <c r="D25" s="1663"/>
      <c r="E25" s="1663"/>
      <c r="F25" s="1663"/>
      <c r="G25" s="1663"/>
      <c r="H25" s="1663"/>
      <c r="I25" s="1663"/>
      <c r="J25" s="1232"/>
      <c r="K25" s="1200"/>
      <c r="L25" s="1200"/>
      <c r="M25" s="1200"/>
      <c r="N25" s="1200"/>
      <c r="O25" s="1200"/>
      <c r="P25" s="1200"/>
      <c r="Q25" s="1200"/>
      <c r="R25" s="1200"/>
      <c r="S25" s="1200"/>
      <c r="T25" s="1200"/>
      <c r="U25" s="1200"/>
      <c r="V25" s="1200"/>
      <c r="W25" s="1200"/>
      <c r="X25" s="1200"/>
      <c r="Y25" s="1200"/>
      <c r="Z25" s="1200"/>
    </row>
    <row r="26" spans="1:26" ht="35.1" customHeight="1">
      <c r="A26" s="1200"/>
      <c r="B26" s="1210" t="s">
        <v>115</v>
      </c>
      <c r="C26" s="1210" t="s">
        <v>399</v>
      </c>
      <c r="D26" s="1210" t="s">
        <v>4963</v>
      </c>
      <c r="E26" s="1210" t="s">
        <v>4964</v>
      </c>
      <c r="F26" s="1210" t="s">
        <v>4037</v>
      </c>
      <c r="G26" s="1210" t="s">
        <v>331</v>
      </c>
      <c r="H26" s="1210" t="s">
        <v>1420</v>
      </c>
      <c r="I26" s="1210" t="s">
        <v>5160</v>
      </c>
      <c r="J26" s="1234"/>
      <c r="K26" s="1200"/>
      <c r="L26" s="1200"/>
      <c r="M26" s="1200"/>
      <c r="N26" s="1200"/>
      <c r="O26" s="1200"/>
      <c r="P26" s="1200"/>
      <c r="Q26" s="1200"/>
      <c r="R26" s="1200"/>
      <c r="S26" s="1200"/>
      <c r="T26" s="1200"/>
      <c r="U26" s="1200"/>
      <c r="V26" s="1200"/>
      <c r="W26" s="1200"/>
      <c r="X26" s="1200"/>
      <c r="Y26" s="1200"/>
      <c r="Z26" s="1200"/>
    </row>
    <row r="27" spans="1:26" ht="45" customHeight="1">
      <c r="A27" s="1200"/>
      <c r="B27" s="1237" t="s">
        <v>4038</v>
      </c>
      <c r="C27" s="1223" t="s">
        <v>5161</v>
      </c>
      <c r="D27" s="1223" t="s">
        <v>5162</v>
      </c>
      <c r="E27" s="1223" t="s">
        <v>4966</v>
      </c>
      <c r="F27" s="1213" t="s">
        <v>5163</v>
      </c>
      <c r="G27" s="1213" t="s">
        <v>4039</v>
      </c>
      <c r="H27" s="1213" t="s">
        <v>4040</v>
      </c>
      <c r="I27" s="1213" t="s">
        <v>5164</v>
      </c>
      <c r="J27" s="1238"/>
      <c r="K27" s="1200"/>
      <c r="L27" s="1200"/>
      <c r="M27" s="1200"/>
      <c r="N27" s="1200"/>
      <c r="O27" s="1200"/>
      <c r="P27" s="1200"/>
      <c r="Q27" s="1200"/>
      <c r="R27" s="1200"/>
      <c r="S27" s="1200"/>
      <c r="T27" s="1200"/>
      <c r="U27" s="1200"/>
      <c r="V27" s="1200"/>
      <c r="W27" s="1200"/>
      <c r="X27" s="1200"/>
      <c r="Y27" s="1200"/>
      <c r="Z27" s="1200"/>
    </row>
    <row r="28" spans="1:26" ht="45" customHeight="1">
      <c r="A28" s="1200"/>
      <c r="B28" s="1239" t="s">
        <v>3347</v>
      </c>
      <c r="C28" s="1224" t="s">
        <v>5165</v>
      </c>
      <c r="D28" s="1224" t="s">
        <v>365</v>
      </c>
      <c r="E28" s="1224" t="s">
        <v>5166</v>
      </c>
      <c r="F28" s="1217" t="s">
        <v>5167</v>
      </c>
      <c r="G28" s="1217" t="s">
        <v>4041</v>
      </c>
      <c r="H28" s="1217" t="s">
        <v>4042</v>
      </c>
      <c r="I28" s="1217" t="s">
        <v>5006</v>
      </c>
      <c r="J28" s="1235"/>
      <c r="K28" s="1200"/>
      <c r="L28" s="1200"/>
      <c r="M28" s="1200"/>
      <c r="N28" s="1200"/>
      <c r="O28" s="1200"/>
      <c r="P28" s="1200"/>
      <c r="Q28" s="1200"/>
      <c r="R28" s="1200"/>
      <c r="S28" s="1200"/>
      <c r="T28" s="1200"/>
      <c r="U28" s="1200"/>
      <c r="V28" s="1200"/>
      <c r="W28" s="1200"/>
      <c r="X28" s="1200"/>
      <c r="Y28" s="1200"/>
      <c r="Z28" s="1200"/>
    </row>
    <row r="29" spans="1:26" ht="45" customHeight="1">
      <c r="A29" s="1200"/>
      <c r="B29" s="1239" t="s">
        <v>4043</v>
      </c>
      <c r="C29" s="1224" t="s">
        <v>4030</v>
      </c>
      <c r="D29" s="1224" t="s">
        <v>5168</v>
      </c>
      <c r="E29" s="1224" t="s">
        <v>4970</v>
      </c>
      <c r="F29" s="1217" t="s">
        <v>4044</v>
      </c>
      <c r="G29" s="1217" t="s">
        <v>4045</v>
      </c>
      <c r="H29" s="1217" t="s">
        <v>4042</v>
      </c>
      <c r="I29" s="1217" t="s">
        <v>5164</v>
      </c>
      <c r="J29" s="1236"/>
      <c r="K29" s="1200"/>
      <c r="L29" s="1200"/>
      <c r="M29" s="1200"/>
      <c r="N29" s="1200"/>
      <c r="O29" s="1200"/>
      <c r="P29" s="1200"/>
      <c r="Q29" s="1200"/>
      <c r="R29" s="1200"/>
      <c r="S29" s="1200"/>
      <c r="T29" s="1200"/>
      <c r="U29" s="1200"/>
      <c r="V29" s="1200"/>
      <c r="W29" s="1200"/>
      <c r="X29" s="1200"/>
      <c r="Y29" s="1200"/>
      <c r="Z29" s="1200"/>
    </row>
    <row r="30" spans="1:26" ht="45" customHeight="1">
      <c r="A30" s="1200"/>
      <c r="B30" s="1241" t="s">
        <v>359</v>
      </c>
      <c r="C30" s="1242" t="s">
        <v>4046</v>
      </c>
      <c r="D30" s="1242" t="s">
        <v>5162</v>
      </c>
      <c r="E30" s="1242" t="s">
        <v>4966</v>
      </c>
      <c r="F30" s="1243" t="s">
        <v>5169</v>
      </c>
      <c r="G30" s="1243" t="s">
        <v>5170</v>
      </c>
      <c r="H30" s="1243" t="s">
        <v>4047</v>
      </c>
      <c r="I30" s="1244" t="s">
        <v>5164</v>
      </c>
      <c r="J30" s="1245"/>
      <c r="K30" s="1200"/>
      <c r="L30" s="1200"/>
      <c r="M30" s="1200"/>
      <c r="N30" s="1200"/>
      <c r="O30" s="1200"/>
      <c r="P30" s="1200"/>
      <c r="Q30" s="1200"/>
      <c r="R30" s="1200"/>
      <c r="S30" s="1200"/>
      <c r="T30" s="1200"/>
      <c r="U30" s="1200"/>
      <c r="V30" s="1200"/>
      <c r="W30" s="1200"/>
      <c r="X30" s="1200"/>
      <c r="Y30" s="1200"/>
      <c r="Z30" s="1200"/>
    </row>
    <row r="31" spans="1:26" ht="45" customHeight="1">
      <c r="A31" s="1200"/>
      <c r="B31" s="1239" t="s">
        <v>4048</v>
      </c>
      <c r="C31" s="1224" t="s">
        <v>4046</v>
      </c>
      <c r="D31" s="1224" t="s">
        <v>365</v>
      </c>
      <c r="E31" s="1224" t="s">
        <v>5171</v>
      </c>
      <c r="F31" s="1217" t="s">
        <v>4049</v>
      </c>
      <c r="G31" s="1217" t="s">
        <v>4050</v>
      </c>
      <c r="H31" s="1217" t="s">
        <v>4051</v>
      </c>
      <c r="I31" s="1217" t="s">
        <v>5172</v>
      </c>
      <c r="J31" s="1238"/>
      <c r="K31" s="1200"/>
      <c r="L31" s="1200"/>
      <c r="M31" s="1200"/>
      <c r="N31" s="1200"/>
      <c r="O31" s="1200"/>
      <c r="P31" s="1200"/>
      <c r="Q31" s="1200"/>
      <c r="R31" s="1200"/>
      <c r="S31" s="1200"/>
      <c r="T31" s="1200"/>
      <c r="U31" s="1200"/>
      <c r="V31" s="1200"/>
      <c r="W31" s="1200"/>
      <c r="X31" s="1200"/>
      <c r="Y31" s="1200"/>
      <c r="Z31" s="1200"/>
    </row>
    <row r="32" spans="1:26" ht="45" customHeight="1">
      <c r="A32" s="1200"/>
      <c r="B32" s="1240" t="s">
        <v>4052</v>
      </c>
      <c r="C32" s="1228" t="s">
        <v>4053</v>
      </c>
      <c r="D32" s="1228" t="s">
        <v>368</v>
      </c>
      <c r="E32" s="1228" t="s">
        <v>5173</v>
      </c>
      <c r="F32" s="1221" t="s">
        <v>4054</v>
      </c>
      <c r="G32" s="1221" t="s">
        <v>4055</v>
      </c>
      <c r="H32" s="1221" t="s">
        <v>4042</v>
      </c>
      <c r="I32" s="1221" t="s">
        <v>5172</v>
      </c>
      <c r="J32" s="1236"/>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6">
    <mergeCell ref="B25:I25"/>
    <mergeCell ref="B1:J1"/>
    <mergeCell ref="B2:J2"/>
    <mergeCell ref="B4:J4"/>
    <mergeCell ref="B11:I11"/>
    <mergeCell ref="B18:I1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4726F-9229-468E-B5DB-1296D26FB2EC}">
  <dimension ref="A1:Z200"/>
  <sheetViews>
    <sheetView workbookViewId="0">
      <selection activeCell="A12" sqref="A12"/>
    </sheetView>
  </sheetViews>
  <sheetFormatPr baseColWidth="10" defaultColWidth="9" defaultRowHeight="15"/>
  <cols>
    <col min="1" max="1" width="4" style="473" customWidth="1"/>
    <col min="2" max="2" width="19" style="473" customWidth="1"/>
    <col min="3" max="3" width="17" style="473" customWidth="1"/>
    <col min="4" max="5" width="18" style="473" customWidth="1"/>
    <col min="6" max="6" width="20" style="473" customWidth="1"/>
    <col min="7" max="7" width="24" style="473" customWidth="1"/>
    <col min="8" max="8" width="30" style="473" customWidth="1"/>
    <col min="9" max="9" width="28" style="473" customWidth="1"/>
    <col min="10" max="16384" width="9" style="473"/>
  </cols>
  <sheetData>
    <row r="1" spans="1:26" ht="30" customHeight="1">
      <c r="A1" s="1200"/>
      <c r="B1" s="1679" t="s">
        <v>5174</v>
      </c>
      <c r="C1" s="1679"/>
      <c r="D1" s="1679"/>
      <c r="E1" s="1679"/>
      <c r="F1" s="1679"/>
      <c r="G1" s="1679"/>
      <c r="H1" s="1679"/>
      <c r="I1" s="1679"/>
      <c r="J1" s="1200"/>
      <c r="K1" s="1200"/>
      <c r="L1" s="1200"/>
      <c r="M1" s="1200"/>
      <c r="N1" s="1200"/>
      <c r="O1" s="1200"/>
      <c r="P1" s="1200"/>
      <c r="Q1" s="1200"/>
      <c r="R1" s="1200"/>
      <c r="S1" s="1200"/>
      <c r="T1" s="1200"/>
      <c r="U1" s="1200"/>
      <c r="V1" s="1200"/>
      <c r="W1" s="1200"/>
      <c r="X1" s="1200"/>
      <c r="Y1" s="1200"/>
      <c r="Z1" s="1200"/>
    </row>
    <row r="2" spans="1:26" ht="46.5" customHeight="1">
      <c r="A2" s="1200"/>
      <c r="B2" s="1699" t="s">
        <v>5175</v>
      </c>
      <c r="C2" s="1700"/>
      <c r="D2" s="1700"/>
      <c r="E2" s="1700"/>
      <c r="F2" s="1700"/>
      <c r="G2" s="1700"/>
      <c r="H2" s="1700"/>
      <c r="I2" s="1701"/>
      <c r="J2" s="1200"/>
      <c r="K2" s="1200"/>
      <c r="L2" s="1200"/>
      <c r="M2" s="1200"/>
      <c r="N2" s="1200"/>
      <c r="O2" s="1200"/>
      <c r="P2" s="1200"/>
      <c r="Q2" s="1200"/>
      <c r="R2" s="1200"/>
      <c r="S2" s="1200"/>
      <c r="T2" s="1200"/>
      <c r="U2" s="1200"/>
      <c r="V2" s="1200"/>
      <c r="W2" s="1200"/>
      <c r="X2" s="1200"/>
      <c r="Y2" s="1200"/>
      <c r="Z2" s="1200"/>
    </row>
    <row r="3" spans="1:26" ht="35.1" customHeight="1">
      <c r="A3" s="1200"/>
      <c r="B3" s="1288" t="s">
        <v>4488</v>
      </c>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210" t="s">
        <v>115</v>
      </c>
      <c r="C4" s="1210" t="s">
        <v>4231</v>
      </c>
      <c r="D4" s="1210" t="s">
        <v>4232</v>
      </c>
      <c r="E4" s="1210" t="s">
        <v>5176</v>
      </c>
      <c r="F4" s="1210" t="s">
        <v>5177</v>
      </c>
      <c r="G4" s="1210" t="s">
        <v>195</v>
      </c>
      <c r="H4" s="1210" t="s">
        <v>4233</v>
      </c>
      <c r="I4" s="1210" t="s">
        <v>5160</v>
      </c>
      <c r="J4" s="1200"/>
      <c r="K4" s="1200"/>
      <c r="L4" s="1200"/>
      <c r="M4" s="1200"/>
      <c r="N4" s="1200"/>
      <c r="O4" s="1200"/>
      <c r="P4" s="1200"/>
      <c r="Q4" s="1200"/>
      <c r="R4" s="1200"/>
      <c r="S4" s="1200"/>
      <c r="T4" s="1200"/>
      <c r="U4" s="1200"/>
      <c r="V4" s="1200"/>
      <c r="W4" s="1200"/>
      <c r="X4" s="1200"/>
      <c r="Y4" s="1200"/>
      <c r="Z4" s="1200"/>
    </row>
    <row r="5" spans="1:26" ht="45" customHeight="1">
      <c r="A5" s="1200"/>
      <c r="B5" s="1237" t="s">
        <v>5178</v>
      </c>
      <c r="C5" s="1223" t="s">
        <v>139</v>
      </c>
      <c r="D5" s="1223" t="s">
        <v>5179</v>
      </c>
      <c r="E5" s="1223" t="s">
        <v>4943</v>
      </c>
      <c r="F5" s="1223" t="s">
        <v>5180</v>
      </c>
      <c r="G5" s="1223" t="s">
        <v>5181</v>
      </c>
      <c r="H5" s="1223" t="s">
        <v>5182</v>
      </c>
      <c r="I5" s="1214" t="s">
        <v>5183</v>
      </c>
      <c r="J5" s="1200"/>
      <c r="K5" s="1200"/>
      <c r="L5" s="1200"/>
      <c r="M5" s="1200"/>
      <c r="N5" s="1200"/>
      <c r="O5" s="1200"/>
      <c r="P5" s="1200"/>
      <c r="Q5" s="1200"/>
      <c r="R5" s="1200"/>
      <c r="S5" s="1200"/>
      <c r="T5" s="1200"/>
      <c r="U5" s="1200"/>
      <c r="V5" s="1200"/>
      <c r="W5" s="1200"/>
      <c r="X5" s="1200"/>
      <c r="Y5" s="1200"/>
      <c r="Z5" s="1200"/>
    </row>
    <row r="6" spans="1:26" ht="45" customHeight="1">
      <c r="A6" s="1200"/>
      <c r="B6" s="1239" t="s">
        <v>5184</v>
      </c>
      <c r="C6" s="1224" t="s">
        <v>122</v>
      </c>
      <c r="D6" s="1224" t="s">
        <v>5185</v>
      </c>
      <c r="E6" s="1224" t="s">
        <v>5042</v>
      </c>
      <c r="F6" s="1224" t="s">
        <v>5186</v>
      </c>
      <c r="G6" s="1224" t="s">
        <v>5187</v>
      </c>
      <c r="H6" s="1224" t="s">
        <v>5188</v>
      </c>
      <c r="I6" s="1218" t="s">
        <v>5006</v>
      </c>
      <c r="J6" s="1200"/>
      <c r="K6" s="1200"/>
      <c r="L6" s="1200"/>
      <c r="M6" s="1200"/>
      <c r="N6" s="1200"/>
      <c r="O6" s="1200"/>
      <c r="P6" s="1200"/>
      <c r="Q6" s="1200"/>
      <c r="R6" s="1200"/>
      <c r="S6" s="1200"/>
      <c r="T6" s="1200"/>
      <c r="U6" s="1200"/>
      <c r="V6" s="1200"/>
      <c r="W6" s="1200"/>
      <c r="X6" s="1200"/>
      <c r="Y6" s="1200"/>
      <c r="Z6" s="1200"/>
    </row>
    <row r="7" spans="1:26" ht="45" customHeight="1">
      <c r="A7" s="1200"/>
      <c r="B7" s="1239" t="s">
        <v>5189</v>
      </c>
      <c r="C7" s="1224" t="s">
        <v>139</v>
      </c>
      <c r="D7" s="1224" t="s">
        <v>5179</v>
      </c>
      <c r="E7" s="1224" t="s">
        <v>4943</v>
      </c>
      <c r="F7" s="1224" t="s">
        <v>5180</v>
      </c>
      <c r="G7" s="1224" t="s">
        <v>5190</v>
      </c>
      <c r="H7" s="1224" t="s">
        <v>5182</v>
      </c>
      <c r="I7" s="1218" t="s">
        <v>5183</v>
      </c>
      <c r="J7" s="1200"/>
      <c r="K7" s="1200"/>
      <c r="L7" s="1200"/>
      <c r="M7" s="1200"/>
      <c r="N7" s="1200"/>
      <c r="O7" s="1200"/>
      <c r="P7" s="1200"/>
      <c r="Q7" s="1200"/>
      <c r="R7" s="1200"/>
      <c r="S7" s="1200"/>
      <c r="T7" s="1200"/>
      <c r="U7" s="1200"/>
      <c r="V7" s="1200"/>
      <c r="W7" s="1200"/>
      <c r="X7" s="1200"/>
      <c r="Y7" s="1200"/>
      <c r="Z7" s="1200"/>
    </row>
    <row r="8" spans="1:26" ht="45" customHeight="1">
      <c r="A8" s="1200"/>
      <c r="B8" s="1239" t="s">
        <v>5191</v>
      </c>
      <c r="C8" s="1224" t="s">
        <v>365</v>
      </c>
      <c r="D8" s="1224" t="s">
        <v>5185</v>
      </c>
      <c r="E8" s="1224" t="s">
        <v>5042</v>
      </c>
      <c r="F8" s="1224" t="s">
        <v>5186</v>
      </c>
      <c r="G8" s="1224" t="s">
        <v>5187</v>
      </c>
      <c r="H8" s="1224" t="s">
        <v>5192</v>
      </c>
      <c r="I8" s="1218" t="s">
        <v>5006</v>
      </c>
      <c r="J8" s="1200"/>
      <c r="K8" s="1200"/>
      <c r="L8" s="1200"/>
      <c r="M8" s="1200"/>
      <c r="N8" s="1200"/>
      <c r="O8" s="1200"/>
      <c r="P8" s="1200"/>
      <c r="Q8" s="1200"/>
      <c r="R8" s="1200"/>
      <c r="S8" s="1200"/>
      <c r="T8" s="1200"/>
      <c r="U8" s="1200"/>
      <c r="V8" s="1200"/>
      <c r="W8" s="1200"/>
      <c r="X8" s="1200"/>
      <c r="Y8" s="1200"/>
      <c r="Z8" s="1200"/>
    </row>
    <row r="9" spans="1:26" ht="45" customHeight="1">
      <c r="A9" s="1200"/>
      <c r="B9" s="1239" t="s">
        <v>4043</v>
      </c>
      <c r="C9" s="1224" t="s">
        <v>365</v>
      </c>
      <c r="D9" s="1224" t="s">
        <v>5179</v>
      </c>
      <c r="E9" s="1224" t="s">
        <v>4938</v>
      </c>
      <c r="F9" s="1224" t="s">
        <v>5193</v>
      </c>
      <c r="G9" s="1224" t="s">
        <v>5194</v>
      </c>
      <c r="H9" s="1224" t="s">
        <v>5195</v>
      </c>
      <c r="I9" s="1218" t="s">
        <v>5183</v>
      </c>
      <c r="J9" s="1200"/>
      <c r="K9" s="1200"/>
      <c r="L9" s="1200"/>
      <c r="M9" s="1200"/>
      <c r="N9" s="1200"/>
      <c r="O9" s="1200"/>
      <c r="P9" s="1200"/>
      <c r="Q9" s="1200"/>
      <c r="R9" s="1200"/>
      <c r="S9" s="1200"/>
      <c r="T9" s="1200"/>
      <c r="U9" s="1200"/>
      <c r="V9" s="1200"/>
      <c r="W9" s="1200"/>
      <c r="X9" s="1200"/>
      <c r="Y9" s="1200"/>
      <c r="Z9" s="1200"/>
    </row>
    <row r="10" spans="1:26" ht="45" customHeight="1">
      <c r="A10" s="1200"/>
      <c r="B10" s="1241" t="s">
        <v>5196</v>
      </c>
      <c r="C10" s="1242" t="s">
        <v>139</v>
      </c>
      <c r="D10" s="1242" t="s">
        <v>5179</v>
      </c>
      <c r="E10" s="1242" t="s">
        <v>4943</v>
      </c>
      <c r="F10" s="1242" t="s">
        <v>5180</v>
      </c>
      <c r="G10" s="1242" t="s">
        <v>5197</v>
      </c>
      <c r="H10" s="1242" t="s">
        <v>5198</v>
      </c>
      <c r="I10" s="1264" t="s">
        <v>5183</v>
      </c>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39" t="s">
        <v>5199</v>
      </c>
      <c r="C11" s="1224" t="s">
        <v>139</v>
      </c>
      <c r="D11" s="1224" t="s">
        <v>5179</v>
      </c>
      <c r="E11" s="1224" t="s">
        <v>4943</v>
      </c>
      <c r="F11" s="1224" t="s">
        <v>5180</v>
      </c>
      <c r="G11" s="1224" t="s">
        <v>5197</v>
      </c>
      <c r="H11" s="1224" t="s">
        <v>5200</v>
      </c>
      <c r="I11" s="1218" t="s">
        <v>5183</v>
      </c>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39" t="s">
        <v>5201</v>
      </c>
      <c r="C12" s="1224" t="s">
        <v>5202</v>
      </c>
      <c r="D12" s="1224" t="s">
        <v>5185</v>
      </c>
      <c r="E12" s="1224" t="s">
        <v>5042</v>
      </c>
      <c r="F12" s="1224" t="s">
        <v>5203</v>
      </c>
      <c r="G12" s="1224" t="s">
        <v>5204</v>
      </c>
      <c r="H12" s="1224" t="s">
        <v>5205</v>
      </c>
      <c r="I12" s="1218" t="s">
        <v>5206</v>
      </c>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39" t="s">
        <v>5207</v>
      </c>
      <c r="C13" s="1224" t="s">
        <v>5202</v>
      </c>
      <c r="D13" s="1224" t="s">
        <v>5185</v>
      </c>
      <c r="E13" s="1224" t="s">
        <v>5042</v>
      </c>
      <c r="F13" s="1224" t="s">
        <v>5203</v>
      </c>
      <c r="G13" s="1224" t="s">
        <v>5204</v>
      </c>
      <c r="H13" s="1224" t="s">
        <v>5208</v>
      </c>
      <c r="I13" s="1218" t="s">
        <v>5206</v>
      </c>
      <c r="J13" s="1200"/>
      <c r="K13" s="1200"/>
      <c r="L13" s="1200"/>
      <c r="M13" s="1200"/>
      <c r="N13" s="1200"/>
      <c r="O13" s="1200"/>
      <c r="P13" s="1200"/>
      <c r="Q13" s="1200"/>
      <c r="R13" s="1200"/>
      <c r="S13" s="1200"/>
      <c r="T13" s="1200"/>
      <c r="U13" s="1200"/>
      <c r="V13" s="1200"/>
      <c r="W13" s="1200"/>
      <c r="X13" s="1200"/>
      <c r="Y13" s="1200"/>
      <c r="Z13" s="1200"/>
    </row>
    <row r="14" spans="1:26" ht="45" customHeight="1">
      <c r="A14" s="1200"/>
      <c r="B14" s="1239" t="s">
        <v>5209</v>
      </c>
      <c r="C14" s="1224" t="s">
        <v>368</v>
      </c>
      <c r="D14" s="1224" t="s">
        <v>5185</v>
      </c>
      <c r="E14" s="1224" t="s">
        <v>5021</v>
      </c>
      <c r="F14" s="1224" t="s">
        <v>5210</v>
      </c>
      <c r="G14" s="1224" t="s">
        <v>5211</v>
      </c>
      <c r="H14" s="1224" t="s">
        <v>5212</v>
      </c>
      <c r="I14" s="1218" t="s">
        <v>5213</v>
      </c>
      <c r="J14" s="1200"/>
      <c r="K14" s="1200"/>
      <c r="L14" s="1200"/>
      <c r="M14" s="1200"/>
      <c r="N14" s="1200"/>
      <c r="O14" s="1200"/>
      <c r="P14" s="1200"/>
      <c r="Q14" s="1200"/>
      <c r="R14" s="1200"/>
      <c r="S14" s="1200"/>
      <c r="T14" s="1200"/>
      <c r="U14" s="1200"/>
      <c r="V14" s="1200"/>
      <c r="W14" s="1200"/>
      <c r="X14" s="1200"/>
      <c r="Y14" s="1200"/>
      <c r="Z14" s="1200"/>
    </row>
    <row r="15" spans="1:26" ht="45" customHeight="1">
      <c r="A15" s="1200"/>
      <c r="B15" s="1240" t="s">
        <v>5214</v>
      </c>
      <c r="C15" s="1228" t="s">
        <v>5202</v>
      </c>
      <c r="D15" s="1228" t="s">
        <v>5185</v>
      </c>
      <c r="E15" s="1228" t="s">
        <v>5042</v>
      </c>
      <c r="F15" s="1228" t="s">
        <v>5203</v>
      </c>
      <c r="G15" s="1228" t="s">
        <v>5215</v>
      </c>
      <c r="H15" s="1228" t="s">
        <v>5216</v>
      </c>
      <c r="I15" s="1222" t="s">
        <v>5206</v>
      </c>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200"/>
      <c r="C16" s="1200"/>
      <c r="D16" s="1200"/>
      <c r="E16" s="1200"/>
      <c r="F16" s="1200"/>
      <c r="G16" s="1200"/>
      <c r="H16" s="1200"/>
      <c r="I16" s="1200"/>
      <c r="J16" s="1200"/>
      <c r="K16" s="1200"/>
      <c r="L16" s="1200"/>
      <c r="M16" s="1200"/>
      <c r="N16" s="1200"/>
      <c r="O16" s="1200"/>
      <c r="P16" s="1200"/>
      <c r="Q16" s="1200"/>
      <c r="R16" s="1200"/>
      <c r="S16" s="1200"/>
      <c r="T16" s="1200"/>
      <c r="U16" s="1200"/>
      <c r="V16" s="1200"/>
      <c r="W16" s="1200"/>
      <c r="X16" s="1200"/>
      <c r="Y16" s="1200"/>
      <c r="Z16" s="1200"/>
    </row>
    <row r="17" spans="1:26" ht="15.75">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15.75">
      <c r="A18" s="1200"/>
      <c r="B18" s="1200"/>
      <c r="C18" s="1200"/>
      <c r="D18" s="1200"/>
      <c r="E18" s="1200"/>
      <c r="F18" s="1200"/>
      <c r="G18" s="1200"/>
      <c r="H18" s="1200"/>
      <c r="I18" s="1200"/>
      <c r="J18" s="1200"/>
      <c r="K18" s="1200"/>
      <c r="L18" s="1200"/>
      <c r="M18" s="1200"/>
      <c r="N18" s="1200"/>
      <c r="O18" s="1200"/>
      <c r="P18" s="1200"/>
      <c r="Q18" s="1200"/>
      <c r="R18" s="1200"/>
      <c r="S18" s="1200"/>
      <c r="T18" s="1200"/>
      <c r="U18" s="1200"/>
      <c r="V18" s="1200"/>
      <c r="W18" s="1200"/>
      <c r="X18" s="1200"/>
      <c r="Y18" s="1200"/>
      <c r="Z18" s="1200"/>
    </row>
    <row r="19" spans="1:26" ht="15.75">
      <c r="A19" s="1200"/>
      <c r="B19" s="1200"/>
      <c r="C19" s="1200"/>
      <c r="D19" s="1200"/>
      <c r="E19" s="1200"/>
      <c r="F19" s="1200"/>
      <c r="G19" s="1200"/>
      <c r="H19" s="1200"/>
      <c r="I19" s="1200"/>
      <c r="J19" s="1200"/>
      <c r="K19" s="1200"/>
      <c r="L19" s="1200"/>
      <c r="M19" s="1200"/>
      <c r="N19" s="1200"/>
      <c r="O19" s="1200"/>
      <c r="P19" s="1200"/>
      <c r="Q19" s="1200"/>
      <c r="R19" s="1200"/>
      <c r="S19" s="1200"/>
      <c r="T19" s="1200"/>
      <c r="U19" s="1200"/>
      <c r="V19" s="1200"/>
      <c r="W19" s="1200"/>
      <c r="X19" s="1200"/>
      <c r="Y19" s="1200"/>
      <c r="Z19" s="1200"/>
    </row>
    <row r="20" spans="1:26" ht="15.75">
      <c r="A20" s="1200"/>
      <c r="B20" s="1200"/>
      <c r="C20" s="1200"/>
      <c r="D20" s="1200"/>
      <c r="E20" s="1200"/>
      <c r="F20" s="1200"/>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15.75">
      <c r="A21" s="1200"/>
      <c r="B21" s="1200"/>
      <c r="C21" s="1200"/>
      <c r="D21" s="1200"/>
      <c r="E21" s="1200"/>
      <c r="F21" s="1200"/>
      <c r="G21" s="1200"/>
      <c r="H21" s="1200"/>
      <c r="I21" s="1200"/>
      <c r="J21" s="1200"/>
      <c r="K21" s="1200"/>
      <c r="L21" s="1200"/>
      <c r="M21" s="1200"/>
      <c r="N21" s="1200"/>
      <c r="O21" s="1200"/>
      <c r="P21" s="1200"/>
      <c r="Q21" s="1200"/>
      <c r="R21" s="1200"/>
      <c r="S21" s="1200"/>
      <c r="T21" s="1200"/>
      <c r="U21" s="1200"/>
      <c r="V21" s="1200"/>
      <c r="W21" s="1200"/>
      <c r="X21" s="1200"/>
      <c r="Y21" s="1200"/>
      <c r="Z21" s="1200"/>
    </row>
    <row r="22" spans="1:26" ht="15.75">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2">
    <mergeCell ref="B1:I1"/>
    <mergeCell ref="B2:I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3E2E-172D-49FD-B600-6B9CFED8AD7C}">
  <dimension ref="A1:Z200"/>
  <sheetViews>
    <sheetView workbookViewId="0">
      <selection activeCell="A14" sqref="A14"/>
    </sheetView>
  </sheetViews>
  <sheetFormatPr baseColWidth="10" defaultColWidth="9" defaultRowHeight="15"/>
  <cols>
    <col min="1" max="1" width="4" style="473" customWidth="1"/>
    <col min="2" max="2" width="20" style="473" customWidth="1"/>
    <col min="3" max="3" width="31.75" style="473" customWidth="1"/>
    <col min="4" max="5" width="30" style="473" customWidth="1"/>
    <col min="6" max="7" width="28" style="473" customWidth="1"/>
    <col min="8" max="16384" width="9" style="473"/>
  </cols>
  <sheetData>
    <row r="1" spans="1:26" ht="30" customHeight="1">
      <c r="A1" s="1200"/>
      <c r="B1" s="1679" t="s">
        <v>4056</v>
      </c>
      <c r="C1" s="1679"/>
      <c r="D1" s="1679"/>
      <c r="E1" s="1679"/>
      <c r="F1" s="1679"/>
      <c r="G1" s="1679"/>
      <c r="H1" s="1200"/>
      <c r="I1" s="1200"/>
      <c r="J1" s="1200"/>
      <c r="K1" s="1200"/>
      <c r="L1" s="1200"/>
      <c r="M1" s="1200"/>
      <c r="N1" s="1200"/>
      <c r="O1" s="1200"/>
      <c r="P1" s="1200"/>
      <c r="Q1" s="1200"/>
      <c r="R1" s="1200"/>
      <c r="S1" s="1200"/>
      <c r="T1" s="1200"/>
      <c r="U1" s="1200"/>
      <c r="V1" s="1200"/>
      <c r="W1" s="1200"/>
      <c r="X1" s="1200"/>
      <c r="Y1" s="1200"/>
      <c r="Z1" s="1200"/>
    </row>
    <row r="2" spans="1:26" ht="15.75">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663" t="s">
        <v>4057</v>
      </c>
      <c r="C3" s="1663"/>
      <c r="D3" s="1663"/>
      <c r="E3" s="1663"/>
      <c r="F3" s="1663"/>
      <c r="G3" s="1663"/>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200"/>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row>
    <row r="5" spans="1:26" ht="35.1" customHeight="1">
      <c r="A5" s="1200"/>
      <c r="B5" s="1246" t="s">
        <v>40</v>
      </c>
      <c r="C5" s="1247" t="s">
        <v>4058</v>
      </c>
      <c r="D5" s="1248" t="s">
        <v>40</v>
      </c>
      <c r="E5" s="1247" t="s">
        <v>4059</v>
      </c>
      <c r="F5" s="1248" t="s">
        <v>40</v>
      </c>
      <c r="G5" s="1249" t="s">
        <v>4060</v>
      </c>
      <c r="H5" s="1200"/>
      <c r="I5" s="1200"/>
      <c r="J5" s="1200"/>
      <c r="K5" s="1200"/>
      <c r="L5" s="1200"/>
      <c r="M5" s="1200"/>
      <c r="N5" s="1200"/>
      <c r="O5" s="1200"/>
      <c r="P5" s="1200"/>
      <c r="Q5" s="1200"/>
      <c r="R5" s="1200"/>
      <c r="S5" s="1200"/>
      <c r="T5" s="1200"/>
      <c r="U5" s="1200"/>
      <c r="V5" s="1200"/>
      <c r="W5" s="1200"/>
      <c r="X5" s="1200"/>
      <c r="Y5" s="1200"/>
      <c r="Z5" s="1200"/>
    </row>
    <row r="6" spans="1:26" ht="35.1" customHeight="1">
      <c r="A6" s="1200"/>
      <c r="B6" s="1250" t="s">
        <v>40</v>
      </c>
      <c r="C6" s="1251" t="s">
        <v>4061</v>
      </c>
      <c r="D6" s="1252" t="s">
        <v>40</v>
      </c>
      <c r="E6" s="1251" t="s">
        <v>4062</v>
      </c>
      <c r="F6" s="1252" t="s">
        <v>40</v>
      </c>
      <c r="G6" s="1253" t="s">
        <v>4063</v>
      </c>
      <c r="H6" s="1200"/>
      <c r="I6" s="1200"/>
      <c r="J6" s="1200"/>
      <c r="K6" s="1200"/>
      <c r="L6" s="1200"/>
      <c r="M6" s="1200"/>
      <c r="N6" s="1200"/>
      <c r="O6" s="1200"/>
      <c r="P6" s="1200"/>
      <c r="Q6" s="1200"/>
      <c r="R6" s="1200"/>
      <c r="S6" s="1200"/>
      <c r="T6" s="1200"/>
      <c r="U6" s="1200"/>
      <c r="V6" s="1200"/>
      <c r="W6" s="1200"/>
      <c r="X6" s="1200"/>
      <c r="Y6" s="1200"/>
      <c r="Z6" s="1200"/>
    </row>
    <row r="7" spans="1:26" ht="35.1" customHeight="1">
      <c r="A7" s="1200"/>
      <c r="B7" s="1254" t="s">
        <v>40</v>
      </c>
      <c r="C7" s="1255" t="s">
        <v>4064</v>
      </c>
      <c r="D7" s="1256" t="s">
        <v>40</v>
      </c>
      <c r="E7" s="1255" t="s">
        <v>4065</v>
      </c>
      <c r="F7" s="1256" t="s">
        <v>40</v>
      </c>
      <c r="G7" s="1257" t="s">
        <v>4066</v>
      </c>
      <c r="H7" s="1200"/>
      <c r="I7" s="1200"/>
      <c r="J7" s="1200"/>
      <c r="K7" s="1200"/>
      <c r="L7" s="1200"/>
      <c r="M7" s="1200"/>
      <c r="N7" s="1200"/>
      <c r="O7" s="1200"/>
      <c r="P7" s="1200"/>
      <c r="Q7" s="1200"/>
      <c r="R7" s="1200"/>
      <c r="S7" s="1200"/>
      <c r="T7" s="1200"/>
      <c r="U7" s="1200"/>
      <c r="V7" s="1200"/>
      <c r="W7" s="1200"/>
      <c r="X7" s="1200"/>
      <c r="Y7" s="1200"/>
      <c r="Z7" s="1200"/>
    </row>
    <row r="8" spans="1:26" ht="35.1" customHeight="1">
      <c r="A8" s="1200"/>
      <c r="B8" s="1200"/>
      <c r="C8" s="1200"/>
      <c r="D8" s="1200"/>
      <c r="E8" s="1200"/>
      <c r="F8" s="1200"/>
      <c r="G8" s="1200"/>
      <c r="H8" s="1200"/>
      <c r="I8" s="1200"/>
      <c r="J8" s="1200"/>
      <c r="K8" s="1200"/>
      <c r="L8" s="1200"/>
      <c r="M8" s="1200"/>
      <c r="N8" s="1200"/>
      <c r="O8" s="1200"/>
      <c r="P8" s="1200"/>
      <c r="Q8" s="1200"/>
      <c r="R8" s="1200"/>
      <c r="S8" s="1200"/>
      <c r="T8" s="1200"/>
      <c r="U8" s="1200"/>
      <c r="V8" s="1200"/>
      <c r="W8" s="1200"/>
      <c r="X8" s="1200"/>
      <c r="Y8" s="1200"/>
      <c r="Z8" s="1200"/>
    </row>
    <row r="9" spans="1:26" ht="35.1" customHeight="1">
      <c r="A9" s="1200"/>
      <c r="B9" s="1663" t="s">
        <v>4067</v>
      </c>
      <c r="C9" s="1663"/>
      <c r="D9" s="1663"/>
      <c r="E9" s="1663"/>
      <c r="F9" s="1663"/>
      <c r="G9" s="1663"/>
      <c r="H9" s="1200"/>
      <c r="I9" s="1200"/>
      <c r="J9" s="1200"/>
      <c r="K9" s="1200"/>
      <c r="L9" s="1200"/>
      <c r="M9" s="1200"/>
      <c r="N9" s="1200"/>
      <c r="O9" s="1200"/>
      <c r="P9" s="1200"/>
      <c r="Q9" s="1200"/>
      <c r="R9" s="1200"/>
      <c r="S9" s="1200"/>
      <c r="T9" s="1200"/>
      <c r="U9" s="1200"/>
      <c r="V9" s="1200"/>
      <c r="W9" s="1200"/>
      <c r="X9" s="1200"/>
      <c r="Y9" s="1200"/>
      <c r="Z9" s="1200"/>
    </row>
    <row r="10" spans="1:26" ht="35.1" customHeight="1">
      <c r="A10" s="1200"/>
      <c r="B10" s="1200"/>
      <c r="C10" s="1200"/>
      <c r="D10" s="1200"/>
      <c r="E10" s="1200"/>
      <c r="F10" s="1200"/>
      <c r="G10" s="1200"/>
      <c r="H10" s="1200"/>
      <c r="I10" s="1200"/>
      <c r="J10" s="1200"/>
      <c r="K10" s="1200"/>
      <c r="L10" s="1200"/>
      <c r="M10" s="1200"/>
      <c r="N10" s="1200"/>
      <c r="O10" s="1200"/>
      <c r="P10" s="1200"/>
      <c r="Q10" s="1200"/>
      <c r="R10" s="1200"/>
      <c r="S10" s="1200"/>
      <c r="T10" s="1200"/>
      <c r="U10" s="1200"/>
      <c r="V10" s="1200"/>
      <c r="W10" s="1200"/>
      <c r="X10" s="1200"/>
      <c r="Y10" s="1200"/>
      <c r="Z10" s="1200"/>
    </row>
    <row r="11" spans="1:26" ht="35.1" customHeight="1">
      <c r="A11" s="1200"/>
      <c r="B11" s="1210" t="s">
        <v>416</v>
      </c>
      <c r="C11" s="1210" t="s">
        <v>4068</v>
      </c>
      <c r="D11" s="1210" t="s">
        <v>4069</v>
      </c>
      <c r="E11" s="1210" t="s">
        <v>386</v>
      </c>
      <c r="F11" s="1702" t="s">
        <v>4070</v>
      </c>
      <c r="G11" s="1703"/>
      <c r="H11" s="1200"/>
      <c r="I11" s="1200"/>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11" t="s">
        <v>444</v>
      </c>
      <c r="C12" s="1213" t="s">
        <v>4071</v>
      </c>
      <c r="D12" s="1213" t="s">
        <v>4072</v>
      </c>
      <c r="E12" s="1214" t="s">
        <v>4073</v>
      </c>
      <c r="F12" s="1704"/>
      <c r="G12" s="1705"/>
      <c r="H12" s="1200"/>
      <c r="I12" s="1200"/>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15" t="s">
        <v>447</v>
      </c>
      <c r="C13" s="1217" t="s">
        <v>4074</v>
      </c>
      <c r="D13" s="1217" t="s">
        <v>4075</v>
      </c>
      <c r="E13" s="1218" t="s">
        <v>4076</v>
      </c>
      <c r="F13" s="1704"/>
      <c r="G13" s="1705"/>
      <c r="H13" s="1200"/>
      <c r="I13" s="1200"/>
      <c r="J13" s="1200"/>
      <c r="K13" s="1200"/>
      <c r="L13" s="1200"/>
      <c r="M13" s="1200"/>
      <c r="N13" s="1200"/>
      <c r="O13" s="1200"/>
      <c r="P13" s="1200"/>
      <c r="Q13" s="1200"/>
      <c r="R13" s="1200"/>
      <c r="S13" s="1200"/>
      <c r="T13" s="1200"/>
      <c r="U13" s="1200"/>
      <c r="V13" s="1200"/>
      <c r="W13" s="1200"/>
      <c r="X13" s="1200"/>
      <c r="Y13" s="1200"/>
      <c r="Z13" s="1200"/>
    </row>
    <row r="14" spans="1:26" ht="45" customHeight="1">
      <c r="A14" s="1200"/>
      <c r="B14" s="1215" t="s">
        <v>450</v>
      </c>
      <c r="C14" s="1217" t="s">
        <v>4077</v>
      </c>
      <c r="D14" s="1217" t="s">
        <v>4078</v>
      </c>
      <c r="E14" s="1218" t="s">
        <v>4079</v>
      </c>
      <c r="F14" s="1704"/>
      <c r="G14" s="1705"/>
      <c r="H14" s="1200"/>
      <c r="I14" s="1200"/>
      <c r="J14" s="1200"/>
      <c r="K14" s="1200"/>
      <c r="L14" s="1200"/>
      <c r="M14" s="1200"/>
      <c r="N14" s="1200"/>
      <c r="O14" s="1200"/>
      <c r="P14" s="1200"/>
      <c r="Q14" s="1200"/>
      <c r="R14" s="1200"/>
      <c r="S14" s="1200"/>
      <c r="T14" s="1200"/>
      <c r="U14" s="1200"/>
      <c r="V14" s="1200"/>
      <c r="W14" s="1200"/>
      <c r="X14" s="1200"/>
      <c r="Y14" s="1200"/>
      <c r="Z14" s="1200"/>
    </row>
    <row r="15" spans="1:26" ht="45" customHeight="1">
      <c r="A15" s="1200"/>
      <c r="B15" s="1215" t="s">
        <v>453</v>
      </c>
      <c r="C15" s="1217" t="s">
        <v>4080</v>
      </c>
      <c r="D15" s="1217" t="s">
        <v>4081</v>
      </c>
      <c r="E15" s="1218" t="s">
        <v>4082</v>
      </c>
      <c r="F15" s="1704"/>
      <c r="G15" s="1705"/>
      <c r="H15" s="1200"/>
      <c r="I15" s="1200"/>
      <c r="J15" s="1200"/>
      <c r="K15" s="1200"/>
      <c r="L15" s="1200"/>
      <c r="M15" s="1200"/>
      <c r="N15" s="1200"/>
      <c r="O15" s="1200"/>
      <c r="P15" s="1200"/>
      <c r="Q15" s="1200"/>
      <c r="R15" s="1200"/>
      <c r="S15" s="1200"/>
      <c r="T15" s="1200"/>
      <c r="U15" s="1200"/>
      <c r="V15" s="1200"/>
      <c r="W15" s="1200"/>
      <c r="X15" s="1200"/>
      <c r="Y15" s="1200"/>
      <c r="Z15" s="1200"/>
    </row>
    <row r="16" spans="1:26" ht="45" customHeight="1">
      <c r="A16" s="1200"/>
      <c r="B16" s="1215" t="s">
        <v>456</v>
      </c>
      <c r="C16" s="1217" t="s">
        <v>4083</v>
      </c>
      <c r="D16" s="1217" t="s">
        <v>4084</v>
      </c>
      <c r="E16" s="1218" t="s">
        <v>4085</v>
      </c>
      <c r="F16" s="1704"/>
      <c r="G16" s="1705"/>
      <c r="H16" s="1200"/>
      <c r="I16" s="1200"/>
      <c r="J16" s="1200"/>
      <c r="K16" s="1200"/>
      <c r="L16" s="1200"/>
      <c r="M16" s="1200"/>
      <c r="N16" s="1200"/>
      <c r="O16" s="1200"/>
      <c r="P16" s="1200"/>
      <c r="Q16" s="1200"/>
      <c r="R16" s="1200"/>
      <c r="S16" s="1200"/>
      <c r="T16" s="1200"/>
      <c r="U16" s="1200"/>
      <c r="V16" s="1200"/>
      <c r="W16" s="1200"/>
      <c r="X16" s="1200"/>
      <c r="Y16" s="1200"/>
      <c r="Z16" s="1200"/>
    </row>
    <row r="17" spans="1:26" ht="45" customHeight="1">
      <c r="A17" s="1200"/>
      <c r="B17" s="1215" t="s">
        <v>459</v>
      </c>
      <c r="C17" s="1217" t="s">
        <v>4086</v>
      </c>
      <c r="D17" s="1217" t="s">
        <v>4087</v>
      </c>
      <c r="E17" s="1218" t="s">
        <v>4088</v>
      </c>
      <c r="F17" s="1704"/>
      <c r="G17" s="1705"/>
      <c r="H17" s="1200"/>
      <c r="I17" s="1200"/>
      <c r="J17" s="1200"/>
      <c r="K17" s="1200"/>
      <c r="L17" s="1200"/>
      <c r="M17" s="1200"/>
      <c r="N17" s="1200"/>
      <c r="O17" s="1200"/>
      <c r="P17" s="1200"/>
      <c r="Q17" s="1200"/>
      <c r="R17" s="1200"/>
      <c r="S17" s="1200"/>
      <c r="T17" s="1200"/>
      <c r="U17" s="1200"/>
      <c r="V17" s="1200"/>
      <c r="W17" s="1200"/>
      <c r="X17" s="1200"/>
      <c r="Y17" s="1200"/>
      <c r="Z17" s="1200"/>
    </row>
    <row r="18" spans="1:26" ht="45" customHeight="1">
      <c r="A18" s="1200"/>
      <c r="B18" s="1219" t="s">
        <v>3194</v>
      </c>
      <c r="C18" s="1221" t="s">
        <v>4089</v>
      </c>
      <c r="D18" s="1221" t="s">
        <v>4090</v>
      </c>
      <c r="E18" s="1222" t="s">
        <v>4091</v>
      </c>
      <c r="F18" s="1706"/>
      <c r="G18" s="1707"/>
      <c r="H18" s="120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200"/>
      <c r="C19" s="1200"/>
      <c r="D19" s="1200"/>
      <c r="E19" s="1200"/>
      <c r="F19" s="1200"/>
      <c r="G19" s="1200"/>
      <c r="H19" s="1200"/>
      <c r="I19" s="1200"/>
      <c r="J19" s="1200"/>
      <c r="K19" s="1200"/>
      <c r="L19" s="1200"/>
      <c r="M19" s="1200"/>
      <c r="N19" s="1200"/>
      <c r="O19" s="1200"/>
      <c r="P19" s="1200"/>
      <c r="Q19" s="1200"/>
      <c r="R19" s="1200"/>
      <c r="S19" s="1200"/>
      <c r="T19" s="1200"/>
      <c r="U19" s="1200"/>
      <c r="V19" s="1200"/>
      <c r="W19" s="1200"/>
      <c r="X19" s="1200"/>
      <c r="Y19" s="1200"/>
      <c r="Z19" s="1200"/>
    </row>
    <row r="20" spans="1:26" ht="35.1" customHeight="1">
      <c r="A20" s="1200"/>
      <c r="B20" s="1663" t="s">
        <v>4092</v>
      </c>
      <c r="C20" s="1663"/>
      <c r="D20" s="1663"/>
      <c r="E20" s="1663"/>
      <c r="F20" s="1663"/>
      <c r="G20" s="1663"/>
      <c r="H20" s="1200"/>
      <c r="I20" s="1200"/>
      <c r="J20" s="1200"/>
      <c r="K20" s="1200"/>
      <c r="L20" s="1200"/>
      <c r="M20" s="1200"/>
      <c r="N20" s="1200"/>
      <c r="O20" s="1200"/>
      <c r="P20" s="1200"/>
      <c r="Q20" s="1200"/>
      <c r="R20" s="1200"/>
      <c r="S20" s="1200"/>
      <c r="T20" s="1200"/>
      <c r="U20" s="1200"/>
      <c r="V20" s="1200"/>
      <c r="W20" s="1200"/>
      <c r="X20" s="1200"/>
      <c r="Y20" s="1200"/>
      <c r="Z20" s="1200"/>
    </row>
    <row r="21" spans="1:26" ht="35.1" customHeight="1">
      <c r="A21" s="1200"/>
      <c r="B21" s="1200"/>
      <c r="C21" s="1200"/>
      <c r="D21" s="1200"/>
      <c r="E21" s="1258"/>
      <c r="F21" s="1258"/>
      <c r="G21" s="1258"/>
      <c r="H21" s="1200"/>
      <c r="I21" s="1200"/>
      <c r="J21" s="1200"/>
      <c r="K21" s="1200"/>
      <c r="L21" s="1200"/>
      <c r="M21" s="1200"/>
      <c r="N21" s="1200"/>
      <c r="O21" s="1200"/>
      <c r="P21" s="1200"/>
      <c r="Q21" s="1200"/>
      <c r="R21" s="1200"/>
      <c r="S21" s="1200"/>
      <c r="T21" s="1200"/>
      <c r="U21" s="1200"/>
      <c r="V21" s="1200"/>
      <c r="W21" s="1200"/>
      <c r="X21" s="1200"/>
      <c r="Y21" s="1200"/>
      <c r="Z21" s="1200"/>
    </row>
    <row r="22" spans="1:26" ht="35.1" customHeight="1">
      <c r="A22" s="1200"/>
      <c r="B22" s="1210" t="s">
        <v>4093</v>
      </c>
      <c r="C22" s="1210" t="s">
        <v>4094</v>
      </c>
      <c r="D22" s="1210" t="s">
        <v>484</v>
      </c>
      <c r="E22" s="1258"/>
      <c r="F22" s="1258"/>
      <c r="G22" s="1258"/>
      <c r="H22" s="1200"/>
      <c r="I22" s="1200"/>
      <c r="J22" s="1200"/>
      <c r="K22" s="1200"/>
      <c r="L22" s="1200"/>
      <c r="M22" s="1200"/>
      <c r="N22" s="1200"/>
      <c r="O22" s="1200"/>
      <c r="P22" s="1200"/>
      <c r="Q22" s="1200"/>
      <c r="R22" s="1200"/>
      <c r="S22" s="1200"/>
      <c r="T22" s="1200"/>
      <c r="U22" s="1200"/>
      <c r="V22" s="1200"/>
      <c r="W22" s="1200"/>
      <c r="X22" s="1200"/>
      <c r="Y22" s="1200"/>
      <c r="Z22" s="1200"/>
    </row>
    <row r="23" spans="1:26" ht="45" customHeight="1">
      <c r="A23" s="1200"/>
      <c r="B23" s="1211" t="s">
        <v>4095</v>
      </c>
      <c r="C23" s="1213" t="s">
        <v>4096</v>
      </c>
      <c r="D23" s="1214" t="s">
        <v>4097</v>
      </c>
      <c r="E23" s="1258"/>
      <c r="F23" s="1258"/>
      <c r="G23" s="1258"/>
      <c r="H23" s="1200"/>
      <c r="I23" s="1200"/>
      <c r="J23" s="1200"/>
      <c r="K23" s="1200"/>
      <c r="L23" s="1200"/>
      <c r="M23" s="1200"/>
      <c r="N23" s="1200"/>
      <c r="O23" s="1200"/>
      <c r="P23" s="1200"/>
      <c r="Q23" s="1200"/>
      <c r="R23" s="1200"/>
      <c r="S23" s="1200"/>
      <c r="T23" s="1200"/>
      <c r="U23" s="1200"/>
      <c r="V23" s="1200"/>
      <c r="W23" s="1200"/>
      <c r="X23" s="1200"/>
      <c r="Y23" s="1200"/>
      <c r="Z23" s="1200"/>
    </row>
    <row r="24" spans="1:26" ht="45" customHeight="1">
      <c r="A24" s="1200"/>
      <c r="B24" s="1215" t="s">
        <v>4098</v>
      </c>
      <c r="C24" s="1217" t="s">
        <v>4099</v>
      </c>
      <c r="D24" s="1218" t="s">
        <v>4100</v>
      </c>
      <c r="E24" s="1258"/>
      <c r="F24" s="1258"/>
      <c r="G24" s="1258"/>
      <c r="H24" s="1200"/>
      <c r="I24" s="1200"/>
      <c r="J24" s="1200"/>
      <c r="K24" s="1200"/>
      <c r="L24" s="1200"/>
      <c r="M24" s="1200"/>
      <c r="N24" s="1200"/>
      <c r="O24" s="1200"/>
      <c r="P24" s="1200"/>
      <c r="Q24" s="1200"/>
      <c r="R24" s="1200"/>
      <c r="S24" s="1200"/>
      <c r="T24" s="1200"/>
      <c r="U24" s="1200"/>
      <c r="V24" s="1200"/>
      <c r="W24" s="1200"/>
      <c r="X24" s="1200"/>
      <c r="Y24" s="1200"/>
      <c r="Z24" s="1200"/>
    </row>
    <row r="25" spans="1:26" ht="45" customHeight="1">
      <c r="A25" s="1200"/>
      <c r="B25" s="1215" t="s">
        <v>4101</v>
      </c>
      <c r="C25" s="1217" t="s">
        <v>4102</v>
      </c>
      <c r="D25" s="1218" t="s">
        <v>4103</v>
      </c>
      <c r="E25" s="1258"/>
      <c r="F25" s="1258"/>
      <c r="G25" s="1258"/>
      <c r="H25" s="1200"/>
      <c r="I25" s="1200"/>
      <c r="J25" s="1200"/>
      <c r="K25" s="1200"/>
      <c r="L25" s="1200"/>
      <c r="M25" s="1200"/>
      <c r="N25" s="1200"/>
      <c r="O25" s="1200"/>
      <c r="P25" s="1200"/>
      <c r="Q25" s="1200"/>
      <c r="R25" s="1200"/>
      <c r="S25" s="1200"/>
      <c r="T25" s="1200"/>
      <c r="U25" s="1200"/>
      <c r="V25" s="1200"/>
      <c r="W25" s="1200"/>
      <c r="X25" s="1200"/>
      <c r="Y25" s="1200"/>
      <c r="Z25" s="1200"/>
    </row>
    <row r="26" spans="1:26" ht="45" customHeight="1">
      <c r="A26" s="1200"/>
      <c r="B26" s="1215" t="s">
        <v>4104</v>
      </c>
      <c r="C26" s="1217" t="s">
        <v>4105</v>
      </c>
      <c r="D26" s="1218" t="s">
        <v>4106</v>
      </c>
      <c r="E26" s="1258"/>
      <c r="F26" s="1258"/>
      <c r="G26" s="1258"/>
      <c r="H26" s="1200"/>
      <c r="I26" s="1200"/>
      <c r="J26" s="1200"/>
      <c r="K26" s="1200"/>
      <c r="L26" s="1200"/>
      <c r="M26" s="1200"/>
      <c r="N26" s="1200"/>
      <c r="O26" s="1200"/>
      <c r="P26" s="1200"/>
      <c r="Q26" s="1200"/>
      <c r="R26" s="1200"/>
      <c r="S26" s="1200"/>
      <c r="T26" s="1200"/>
      <c r="U26" s="1200"/>
      <c r="V26" s="1200"/>
      <c r="W26" s="1200"/>
      <c r="X26" s="1200"/>
      <c r="Y26" s="1200"/>
      <c r="Z26" s="1200"/>
    </row>
    <row r="27" spans="1:26" ht="45" customHeight="1">
      <c r="A27" s="1200"/>
      <c r="B27" s="1215" t="s">
        <v>5217</v>
      </c>
      <c r="C27" s="1217" t="s">
        <v>5218</v>
      </c>
      <c r="D27" s="1218" t="s">
        <v>4107</v>
      </c>
      <c r="E27" s="1258"/>
      <c r="F27" s="1258"/>
      <c r="G27" s="1258"/>
      <c r="H27" s="1200"/>
      <c r="I27" s="1200"/>
      <c r="J27" s="1200"/>
      <c r="K27" s="1200"/>
      <c r="L27" s="1200"/>
      <c r="M27" s="1200"/>
      <c r="N27" s="1200"/>
      <c r="O27" s="1200"/>
      <c r="P27" s="1200"/>
      <c r="Q27" s="1200"/>
      <c r="R27" s="1200"/>
      <c r="S27" s="1200"/>
      <c r="T27" s="1200"/>
      <c r="U27" s="1200"/>
      <c r="V27" s="1200"/>
      <c r="W27" s="1200"/>
      <c r="X27" s="1200"/>
      <c r="Y27" s="1200"/>
      <c r="Z27" s="1200"/>
    </row>
    <row r="28" spans="1:26" ht="45" customHeight="1">
      <c r="A28" s="1200"/>
      <c r="B28" s="1215" t="s">
        <v>4108</v>
      </c>
      <c r="C28" s="1217" t="s">
        <v>4109</v>
      </c>
      <c r="D28" s="1218" t="s">
        <v>4110</v>
      </c>
      <c r="E28" s="1258"/>
      <c r="F28" s="1258"/>
      <c r="G28" s="1258"/>
      <c r="H28" s="1200"/>
      <c r="I28" s="1200"/>
      <c r="J28" s="1200"/>
      <c r="K28" s="1200"/>
      <c r="L28" s="1200"/>
      <c r="M28" s="1200"/>
      <c r="N28" s="1200"/>
      <c r="O28" s="1200"/>
      <c r="P28" s="1200"/>
      <c r="Q28" s="1200"/>
      <c r="R28" s="1200"/>
      <c r="S28" s="1200"/>
      <c r="T28" s="1200"/>
      <c r="U28" s="1200"/>
      <c r="V28" s="1200"/>
      <c r="W28" s="1200"/>
      <c r="X28" s="1200"/>
      <c r="Y28" s="1200"/>
      <c r="Z28" s="1200"/>
    </row>
    <row r="29" spans="1:26" ht="45" customHeight="1">
      <c r="A29" s="1200"/>
      <c r="B29" s="1219" t="s">
        <v>4111</v>
      </c>
      <c r="C29" s="1221" t="s">
        <v>4112</v>
      </c>
      <c r="D29" s="1222" t="s">
        <v>4113</v>
      </c>
      <c r="E29" s="1258"/>
      <c r="F29" s="1258"/>
      <c r="G29" s="1258"/>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5">
    <mergeCell ref="B1:G1"/>
    <mergeCell ref="B3:G3"/>
    <mergeCell ref="B9:G9"/>
    <mergeCell ref="F11:G18"/>
    <mergeCell ref="B20:G20"/>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B9F5C-9DC9-4E7F-A50D-433F4500F8B4}">
  <dimension ref="A1:Z196"/>
  <sheetViews>
    <sheetView workbookViewId="0">
      <selection activeCell="A13" sqref="A13"/>
    </sheetView>
  </sheetViews>
  <sheetFormatPr baseColWidth="10" defaultColWidth="9" defaultRowHeight="15"/>
  <cols>
    <col min="1" max="1" width="4" style="473" customWidth="1"/>
    <col min="2" max="2" width="6" style="473" customWidth="1"/>
    <col min="3" max="3" width="25" style="473" customWidth="1"/>
    <col min="4" max="4" width="42.75" style="473" customWidth="1"/>
    <col min="5" max="6" width="30" style="473" customWidth="1"/>
    <col min="7" max="7" width="28" style="473" customWidth="1"/>
    <col min="8" max="16384" width="9" style="473"/>
  </cols>
  <sheetData>
    <row r="1" spans="1:26" ht="30" customHeight="1">
      <c r="A1" s="1200"/>
      <c r="B1" s="1679" t="s">
        <v>4114</v>
      </c>
      <c r="C1" s="1679"/>
      <c r="D1" s="1679"/>
      <c r="E1" s="1679"/>
      <c r="F1" s="1679"/>
      <c r="G1" s="1679"/>
      <c r="H1" s="1200"/>
      <c r="I1" s="1200"/>
      <c r="J1" s="1200"/>
      <c r="K1" s="1200"/>
      <c r="L1" s="1200"/>
      <c r="M1" s="1200"/>
      <c r="N1" s="1200"/>
      <c r="O1" s="1200"/>
      <c r="P1" s="1200"/>
      <c r="Q1" s="1200"/>
      <c r="R1" s="1200"/>
      <c r="S1" s="1200"/>
      <c r="T1" s="1200"/>
      <c r="U1" s="1200"/>
      <c r="V1" s="1200"/>
      <c r="W1" s="1200"/>
      <c r="X1" s="1200"/>
      <c r="Y1" s="1200"/>
      <c r="Z1" s="1200"/>
    </row>
    <row r="2" spans="1:26" ht="15.75">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416</v>
      </c>
      <c r="C3" s="1210" t="s">
        <v>812</v>
      </c>
      <c r="D3" s="1210" t="s">
        <v>3896</v>
      </c>
      <c r="E3" s="1210" t="s">
        <v>4115</v>
      </c>
      <c r="F3" s="1210" t="s">
        <v>3898</v>
      </c>
      <c r="G3" s="1210" t="s">
        <v>4116</v>
      </c>
      <c r="H3" s="1200"/>
      <c r="I3" s="1200"/>
      <c r="J3" s="1200"/>
      <c r="K3" s="1200"/>
      <c r="L3" s="1200"/>
      <c r="M3" s="1200"/>
      <c r="N3" s="1200"/>
      <c r="O3" s="1200"/>
      <c r="P3" s="1200"/>
      <c r="Q3" s="1200"/>
      <c r="R3" s="1200"/>
      <c r="S3" s="1200"/>
      <c r="T3" s="1200"/>
      <c r="U3" s="1200"/>
      <c r="V3" s="1200"/>
      <c r="W3" s="1200"/>
      <c r="X3" s="1200"/>
      <c r="Y3" s="1200"/>
      <c r="Z3" s="1200"/>
    </row>
    <row r="4" spans="1:26" ht="45" customHeight="1">
      <c r="A4" s="1200"/>
      <c r="B4" s="1211" t="s">
        <v>444</v>
      </c>
      <c r="C4" s="1259" t="s">
        <v>4117</v>
      </c>
      <c r="D4" s="1213" t="s">
        <v>4118</v>
      </c>
      <c r="E4" s="1223" t="s">
        <v>4119</v>
      </c>
      <c r="F4" s="1223" t="s">
        <v>4120</v>
      </c>
      <c r="G4" s="1214" t="s">
        <v>4121</v>
      </c>
      <c r="H4" s="1200"/>
      <c r="I4" s="1200"/>
      <c r="J4" s="1200"/>
      <c r="K4" s="1200"/>
      <c r="L4" s="1200"/>
      <c r="M4" s="1200"/>
      <c r="N4" s="1200"/>
      <c r="O4" s="1200"/>
      <c r="P4" s="1200"/>
      <c r="Q4" s="1200"/>
      <c r="R4" s="1200"/>
      <c r="S4" s="1200"/>
      <c r="T4" s="1200"/>
      <c r="U4" s="1200"/>
      <c r="V4" s="1200"/>
      <c r="W4" s="1200"/>
      <c r="X4" s="1200"/>
      <c r="Y4" s="1200"/>
      <c r="Z4" s="1200"/>
    </row>
    <row r="5" spans="1:26" ht="45" customHeight="1">
      <c r="A5" s="1200"/>
      <c r="B5" s="1215" t="s">
        <v>447</v>
      </c>
      <c r="C5" s="1260" t="s">
        <v>4122</v>
      </c>
      <c r="D5" s="1217" t="s">
        <v>4123</v>
      </c>
      <c r="E5" s="1224" t="s">
        <v>4124</v>
      </c>
      <c r="F5" s="1224" t="s">
        <v>4125</v>
      </c>
      <c r="G5" s="1218" t="s">
        <v>4126</v>
      </c>
      <c r="H5" s="1200"/>
      <c r="I5" s="1200"/>
      <c r="J5" s="1200"/>
      <c r="K5" s="1200"/>
      <c r="L5" s="1200"/>
      <c r="M5" s="1200"/>
      <c r="N5" s="1200"/>
      <c r="O5" s="1200"/>
      <c r="P5" s="1200"/>
      <c r="Q5" s="1200"/>
      <c r="R5" s="1200"/>
      <c r="S5" s="1200"/>
      <c r="T5" s="1200"/>
      <c r="U5" s="1200"/>
      <c r="V5" s="1200"/>
      <c r="W5" s="1200"/>
      <c r="X5" s="1200"/>
      <c r="Y5" s="1200"/>
      <c r="Z5" s="1200"/>
    </row>
    <row r="6" spans="1:26" ht="45" customHeight="1">
      <c r="A6" s="1200"/>
      <c r="B6" s="1215" t="s">
        <v>450</v>
      </c>
      <c r="C6" s="1260" t="s">
        <v>4127</v>
      </c>
      <c r="D6" s="1217" t="s">
        <v>4128</v>
      </c>
      <c r="E6" s="1224" t="s">
        <v>4129</v>
      </c>
      <c r="F6" s="1224" t="s">
        <v>4130</v>
      </c>
      <c r="G6" s="1218" t="s">
        <v>4131</v>
      </c>
      <c r="H6" s="1200"/>
      <c r="I6" s="1200"/>
      <c r="J6" s="1200"/>
      <c r="K6" s="1200"/>
      <c r="L6" s="1200"/>
      <c r="M6" s="1200"/>
      <c r="N6" s="1200"/>
      <c r="O6" s="1200"/>
      <c r="P6" s="1200"/>
      <c r="Q6" s="1200"/>
      <c r="R6" s="1200"/>
      <c r="S6" s="1200"/>
      <c r="T6" s="1200"/>
      <c r="U6" s="1200"/>
      <c r="V6" s="1200"/>
      <c r="W6" s="1200"/>
      <c r="X6" s="1200"/>
      <c r="Y6" s="1200"/>
      <c r="Z6" s="1200"/>
    </row>
    <row r="7" spans="1:26" ht="45" customHeight="1">
      <c r="A7" s="1200"/>
      <c r="B7" s="1215" t="s">
        <v>453</v>
      </c>
      <c r="C7" s="1260" t="s">
        <v>4132</v>
      </c>
      <c r="D7" s="1217" t="s">
        <v>4133</v>
      </c>
      <c r="E7" s="1224" t="s">
        <v>4134</v>
      </c>
      <c r="F7" s="1224" t="s">
        <v>4135</v>
      </c>
      <c r="G7" s="1218" t="s">
        <v>4136</v>
      </c>
      <c r="H7" s="1200"/>
      <c r="I7" s="1200"/>
      <c r="J7" s="1200"/>
      <c r="K7" s="1200"/>
      <c r="L7" s="1200"/>
      <c r="M7" s="1200"/>
      <c r="N7" s="1200"/>
      <c r="O7" s="1200"/>
      <c r="P7" s="1200"/>
      <c r="Q7" s="1200"/>
      <c r="R7" s="1200"/>
      <c r="S7" s="1200"/>
      <c r="T7" s="1200"/>
      <c r="U7" s="1200"/>
      <c r="V7" s="1200"/>
      <c r="W7" s="1200"/>
      <c r="X7" s="1200"/>
      <c r="Y7" s="1200"/>
      <c r="Z7" s="1200"/>
    </row>
    <row r="8" spans="1:26" ht="45" customHeight="1">
      <c r="A8" s="1200"/>
      <c r="B8" s="1215" t="s">
        <v>456</v>
      </c>
      <c r="C8" s="1260" t="s">
        <v>4137</v>
      </c>
      <c r="D8" s="1217" t="s">
        <v>4138</v>
      </c>
      <c r="E8" s="1224" t="s">
        <v>4139</v>
      </c>
      <c r="F8" s="1224" t="s">
        <v>4140</v>
      </c>
      <c r="G8" s="1218" t="s">
        <v>4141</v>
      </c>
      <c r="H8" s="1200"/>
      <c r="I8" s="1200"/>
      <c r="J8" s="1200"/>
      <c r="K8" s="1200"/>
      <c r="L8" s="1200"/>
      <c r="M8" s="1200"/>
      <c r="N8" s="1200"/>
      <c r="O8" s="1200"/>
      <c r="P8" s="1200"/>
      <c r="Q8" s="1200"/>
      <c r="R8" s="1200"/>
      <c r="S8" s="1200"/>
      <c r="T8" s="1200"/>
      <c r="U8" s="1200"/>
      <c r="V8" s="1200"/>
      <c r="W8" s="1200"/>
      <c r="X8" s="1200"/>
      <c r="Y8" s="1200"/>
      <c r="Z8" s="1200"/>
    </row>
    <row r="9" spans="1:26" ht="45" customHeight="1">
      <c r="A9" s="1200"/>
      <c r="B9" s="1215" t="s">
        <v>459</v>
      </c>
      <c r="C9" s="1260" t="s">
        <v>4142</v>
      </c>
      <c r="D9" s="1217" t="s">
        <v>5219</v>
      </c>
      <c r="E9" s="1224" t="s">
        <v>4143</v>
      </c>
      <c r="F9" s="1224" t="s">
        <v>4144</v>
      </c>
      <c r="G9" s="1218" t="s">
        <v>4145</v>
      </c>
      <c r="H9" s="1200"/>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15" t="s">
        <v>3194</v>
      </c>
      <c r="C10" s="1260" t="s">
        <v>4146</v>
      </c>
      <c r="D10" s="1217" t="s">
        <v>4147</v>
      </c>
      <c r="E10" s="1224" t="s">
        <v>4148</v>
      </c>
      <c r="F10" s="1224" t="s">
        <v>4149</v>
      </c>
      <c r="G10" s="1218" t="s">
        <v>4150</v>
      </c>
      <c r="H10" s="1200"/>
      <c r="I10" s="1200"/>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19" t="s">
        <v>3197</v>
      </c>
      <c r="C11" s="1261" t="s">
        <v>4151</v>
      </c>
      <c r="D11" s="1221" t="s">
        <v>5220</v>
      </c>
      <c r="E11" s="1228" t="s">
        <v>4152</v>
      </c>
      <c r="F11" s="1228" t="s">
        <v>4153</v>
      </c>
      <c r="G11" s="1222" t="s">
        <v>4154</v>
      </c>
      <c r="H11" s="1200"/>
      <c r="I11" s="1200"/>
      <c r="J11" s="1200"/>
      <c r="K11" s="1200"/>
      <c r="L11" s="1200"/>
      <c r="M11" s="1200"/>
      <c r="N11" s="1200"/>
      <c r="O11" s="1200"/>
      <c r="P11" s="1200"/>
      <c r="Q11" s="1200"/>
      <c r="R11" s="1200"/>
      <c r="S11" s="1200"/>
      <c r="T11" s="1200"/>
      <c r="U11" s="1200"/>
      <c r="V11" s="1200"/>
      <c r="W11" s="1200"/>
      <c r="X11" s="1200"/>
      <c r="Y11" s="1200"/>
      <c r="Z11" s="1200"/>
    </row>
    <row r="12" spans="1:26" ht="35.1" customHeight="1">
      <c r="A12" s="1200"/>
      <c r="B12" s="1200"/>
      <c r="C12" s="1200"/>
      <c r="D12" s="1200"/>
      <c r="E12" s="1200"/>
      <c r="F12" s="1200"/>
      <c r="G12" s="1200"/>
      <c r="H12" s="1200"/>
      <c r="I12" s="1200"/>
      <c r="J12" s="1200"/>
      <c r="K12" s="1200"/>
      <c r="L12" s="1200"/>
      <c r="M12" s="1200"/>
      <c r="N12" s="1200"/>
      <c r="O12" s="1200"/>
      <c r="P12" s="1200"/>
      <c r="Q12" s="1200"/>
      <c r="R12" s="1200"/>
      <c r="S12" s="1200"/>
      <c r="T12" s="1200"/>
      <c r="U12" s="1200"/>
      <c r="V12" s="1200"/>
      <c r="W12" s="1200"/>
      <c r="X12" s="1200"/>
      <c r="Y12" s="1200"/>
      <c r="Z12" s="1200"/>
    </row>
    <row r="13" spans="1:26" ht="35.1" customHeight="1">
      <c r="A13" s="1200"/>
      <c r="B13" s="1663" t="s">
        <v>4155</v>
      </c>
      <c r="C13" s="1663"/>
      <c r="D13" s="1663"/>
      <c r="E13" s="1663"/>
      <c r="F13" s="1663"/>
      <c r="G13" s="1663"/>
      <c r="H13" s="1200"/>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708" t="s">
        <v>4156</v>
      </c>
      <c r="C15" s="1709"/>
      <c r="D15" s="1709"/>
      <c r="E15" s="1709"/>
      <c r="F15" s="1709"/>
      <c r="G15" s="171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711"/>
      <c r="C16" s="1712"/>
      <c r="D16" s="1712"/>
      <c r="E16" s="1712"/>
      <c r="F16" s="1712"/>
      <c r="G16" s="1713"/>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714" t="s">
        <v>4157</v>
      </c>
      <c r="C18" s="1714"/>
      <c r="D18" s="1714"/>
      <c r="E18" s="1714"/>
      <c r="F18" s="1714"/>
      <c r="G18" s="1714"/>
      <c r="H18" s="120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200"/>
      <c r="C19" s="1200"/>
      <c r="D19" s="1200"/>
      <c r="E19" s="1200"/>
      <c r="F19" s="1200"/>
      <c r="G19" s="1200"/>
      <c r="H19" s="1200"/>
      <c r="I19" s="1200"/>
      <c r="J19" s="1200"/>
      <c r="K19" s="1200"/>
      <c r="L19" s="1200"/>
      <c r="M19" s="1200"/>
      <c r="N19" s="1200"/>
      <c r="O19" s="1200"/>
      <c r="P19" s="1200"/>
      <c r="Q19" s="1200"/>
      <c r="R19" s="1200"/>
      <c r="S19" s="1200"/>
      <c r="T19" s="1200"/>
      <c r="U19" s="1200"/>
      <c r="V19" s="1200"/>
      <c r="W19" s="1200"/>
      <c r="X19" s="1200"/>
      <c r="Y19" s="1200"/>
      <c r="Z19" s="1200"/>
    </row>
    <row r="20" spans="1:26" ht="35.1" customHeight="1">
      <c r="A20" s="1200"/>
      <c r="B20" s="1680" t="s">
        <v>4158</v>
      </c>
      <c r="C20" s="1681"/>
      <c r="D20" s="1681"/>
      <c r="E20" s="1681"/>
      <c r="F20" s="1681"/>
      <c r="G20" s="1682"/>
      <c r="H20" s="1200"/>
      <c r="I20" s="1200"/>
      <c r="J20" s="1200"/>
      <c r="K20" s="1200"/>
      <c r="L20" s="1200"/>
      <c r="M20" s="1200"/>
      <c r="N20" s="1200"/>
      <c r="O20" s="1200"/>
      <c r="P20" s="1200"/>
      <c r="Q20" s="1200"/>
      <c r="R20" s="1200"/>
      <c r="S20" s="1200"/>
      <c r="T20" s="1200"/>
      <c r="U20" s="1200"/>
      <c r="V20" s="1200"/>
      <c r="W20" s="1200"/>
      <c r="X20" s="1200"/>
      <c r="Y20" s="1200"/>
      <c r="Z20" s="1200"/>
    </row>
    <row r="21" spans="1:26" ht="35.1" customHeight="1">
      <c r="A21" s="1200"/>
      <c r="B21" s="1683"/>
      <c r="C21" s="1684"/>
      <c r="D21" s="1684"/>
      <c r="E21" s="1684"/>
      <c r="F21" s="1684"/>
      <c r="G21" s="1685"/>
      <c r="H21" s="1200"/>
      <c r="I21" s="1200"/>
      <c r="J21" s="1200"/>
      <c r="K21" s="1200"/>
      <c r="L21" s="1200"/>
      <c r="M21" s="1200"/>
      <c r="N21" s="1200"/>
      <c r="O21" s="1200"/>
      <c r="P21" s="1200"/>
      <c r="Q21" s="1200"/>
      <c r="R21" s="1200"/>
      <c r="S21" s="1200"/>
      <c r="T21" s="1200"/>
      <c r="U21" s="1200"/>
      <c r="V21" s="1200"/>
      <c r="W21" s="1200"/>
      <c r="X21" s="1200"/>
      <c r="Y21" s="1200"/>
      <c r="Z21" s="1200"/>
    </row>
    <row r="22" spans="1:26" ht="35.1" customHeight="1">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sheetData>
  <mergeCells count="5">
    <mergeCell ref="B1:G1"/>
    <mergeCell ref="B13:G13"/>
    <mergeCell ref="B15:G16"/>
    <mergeCell ref="B18:G18"/>
    <mergeCell ref="B20:G2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AED7C-E602-467A-8C45-9DF466832F3C}">
  <dimension ref="A1:Z198"/>
  <sheetViews>
    <sheetView workbookViewId="0">
      <selection activeCell="A12" sqref="A12"/>
    </sheetView>
  </sheetViews>
  <sheetFormatPr baseColWidth="10" defaultColWidth="9" defaultRowHeight="15"/>
  <cols>
    <col min="1" max="1" width="4" style="473" customWidth="1"/>
    <col min="2" max="2" width="20.5" style="473" customWidth="1"/>
    <col min="3" max="3" width="20" style="473" customWidth="1"/>
    <col min="4" max="4" width="21" style="473" customWidth="1"/>
    <col min="5" max="6" width="20" style="473" customWidth="1"/>
    <col min="7" max="7" width="25" style="473" customWidth="1"/>
    <col min="8" max="8" width="32" style="473" customWidth="1"/>
    <col min="9" max="9" width="28" style="473" customWidth="1"/>
    <col min="10" max="16384" width="9" style="473"/>
  </cols>
  <sheetData>
    <row r="1" spans="1:26" ht="30" customHeight="1">
      <c r="A1" s="1200"/>
      <c r="B1" s="1679" t="s">
        <v>4159</v>
      </c>
      <c r="C1" s="1679"/>
      <c r="D1" s="1679"/>
      <c r="E1" s="1679"/>
      <c r="F1" s="1679"/>
      <c r="G1" s="1679"/>
      <c r="H1" s="1679"/>
      <c r="I1" s="1679"/>
      <c r="J1" s="1200"/>
      <c r="K1" s="1200"/>
      <c r="L1" s="1200"/>
      <c r="M1" s="1200"/>
      <c r="N1" s="1200"/>
      <c r="O1" s="1200"/>
      <c r="P1" s="1200"/>
      <c r="Q1" s="1200"/>
      <c r="R1" s="1200"/>
      <c r="S1" s="1200"/>
      <c r="T1" s="1200"/>
      <c r="U1" s="1200"/>
      <c r="V1" s="1200"/>
      <c r="W1" s="1200"/>
      <c r="X1" s="1200"/>
      <c r="Y1" s="1200"/>
      <c r="Z1" s="1200"/>
    </row>
    <row r="2" spans="1:26" ht="35.1" customHeight="1">
      <c r="A2" s="1200"/>
      <c r="B2" s="1715" t="s">
        <v>4160</v>
      </c>
      <c r="C2" s="1716"/>
      <c r="D2" s="1716"/>
      <c r="E2" s="1716"/>
      <c r="F2" s="1716"/>
      <c r="G2" s="1716"/>
      <c r="H2" s="1716"/>
      <c r="I2" s="1717"/>
      <c r="J2" s="1200"/>
      <c r="K2" s="1200"/>
      <c r="L2" s="1200"/>
      <c r="M2" s="1200"/>
      <c r="N2" s="1200"/>
      <c r="O2" s="1200"/>
      <c r="P2" s="1200"/>
      <c r="Q2" s="1200"/>
      <c r="R2" s="1200"/>
      <c r="S2" s="1200"/>
      <c r="T2" s="1200"/>
      <c r="U2" s="1200"/>
      <c r="V2" s="1200"/>
      <c r="W2" s="1200"/>
      <c r="X2" s="1200"/>
      <c r="Y2" s="1200"/>
      <c r="Z2" s="1200"/>
    </row>
    <row r="3" spans="1:26" ht="35.1" customHeight="1">
      <c r="A3" s="1200"/>
      <c r="B3" s="1288" t="s">
        <v>4488</v>
      </c>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210" t="s">
        <v>115</v>
      </c>
      <c r="C4" s="1210" t="s">
        <v>4161</v>
      </c>
      <c r="D4" s="1210" t="s">
        <v>4162</v>
      </c>
      <c r="E4" s="1210" t="s">
        <v>195</v>
      </c>
      <c r="F4" s="1210" t="s">
        <v>4163</v>
      </c>
      <c r="G4" s="1210" t="s">
        <v>4164</v>
      </c>
      <c r="H4" s="1210" t="s">
        <v>4165</v>
      </c>
      <c r="I4" s="1210" t="s">
        <v>4166</v>
      </c>
      <c r="J4" s="1200"/>
      <c r="K4" s="1200"/>
      <c r="L4" s="1200"/>
      <c r="M4" s="1200"/>
      <c r="N4" s="1200"/>
      <c r="O4" s="1200"/>
      <c r="P4" s="1200"/>
      <c r="Q4" s="1200"/>
      <c r="R4" s="1200"/>
      <c r="S4" s="1200"/>
      <c r="T4" s="1200"/>
      <c r="U4" s="1200"/>
      <c r="V4" s="1200"/>
      <c r="W4" s="1200"/>
      <c r="X4" s="1200"/>
      <c r="Y4" s="1200"/>
      <c r="Z4" s="1200"/>
    </row>
    <row r="5" spans="1:26" ht="45" customHeight="1">
      <c r="A5" s="1200"/>
      <c r="B5" s="1237" t="s">
        <v>4167</v>
      </c>
      <c r="C5" s="1223" t="s">
        <v>4168</v>
      </c>
      <c r="D5" s="1223" t="s">
        <v>4169</v>
      </c>
      <c r="E5" s="1223" t="s">
        <v>4170</v>
      </c>
      <c r="F5" s="1223" t="s">
        <v>4171</v>
      </c>
      <c r="G5" s="1223" t="s">
        <v>4172</v>
      </c>
      <c r="H5" s="1223" t="s">
        <v>4173</v>
      </c>
      <c r="I5" s="1214" t="s">
        <v>4174</v>
      </c>
      <c r="J5" s="1200"/>
      <c r="K5" s="1200"/>
      <c r="L5" s="1200"/>
      <c r="M5" s="1200"/>
      <c r="N5" s="1200"/>
      <c r="O5" s="1200"/>
      <c r="P5" s="1200"/>
      <c r="Q5" s="1200"/>
      <c r="R5" s="1200"/>
      <c r="S5" s="1200"/>
      <c r="T5" s="1200"/>
      <c r="U5" s="1200"/>
      <c r="V5" s="1200"/>
      <c r="W5" s="1200"/>
      <c r="X5" s="1200"/>
      <c r="Y5" s="1200"/>
      <c r="Z5" s="1200"/>
    </row>
    <row r="6" spans="1:26" ht="45" customHeight="1">
      <c r="A6" s="1200"/>
      <c r="B6" s="1239" t="s">
        <v>4175</v>
      </c>
      <c r="C6" s="1224" t="s">
        <v>4168</v>
      </c>
      <c r="D6" s="1224" t="s">
        <v>4169</v>
      </c>
      <c r="E6" s="1224" t="s">
        <v>4176</v>
      </c>
      <c r="F6" s="1224" t="s">
        <v>4171</v>
      </c>
      <c r="G6" s="1224" t="s">
        <v>4171</v>
      </c>
      <c r="H6" s="1224" t="s">
        <v>4177</v>
      </c>
      <c r="I6" s="1218" t="s">
        <v>4178</v>
      </c>
      <c r="J6" s="1200"/>
      <c r="K6" s="1200"/>
      <c r="L6" s="1200"/>
      <c r="M6" s="1200"/>
      <c r="N6" s="1200"/>
      <c r="O6" s="1200"/>
      <c r="P6" s="1200"/>
      <c r="Q6" s="1200"/>
      <c r="R6" s="1200"/>
      <c r="S6" s="1200"/>
      <c r="T6" s="1200"/>
      <c r="U6" s="1200"/>
      <c r="V6" s="1200"/>
      <c r="W6" s="1200"/>
      <c r="X6" s="1200"/>
      <c r="Y6" s="1200"/>
      <c r="Z6" s="1200"/>
    </row>
    <row r="7" spans="1:26" ht="45" customHeight="1">
      <c r="A7" s="1200"/>
      <c r="B7" s="1239" t="s">
        <v>4179</v>
      </c>
      <c r="C7" s="1224" t="s">
        <v>4180</v>
      </c>
      <c r="D7" s="1224" t="s">
        <v>4181</v>
      </c>
      <c r="E7" s="1224" t="s">
        <v>4182</v>
      </c>
      <c r="F7" s="1224" t="s">
        <v>4183</v>
      </c>
      <c r="G7" s="1224" t="s">
        <v>4184</v>
      </c>
      <c r="H7" s="1224" t="s">
        <v>4185</v>
      </c>
      <c r="I7" s="1218" t="s">
        <v>4186</v>
      </c>
      <c r="J7" s="1200"/>
      <c r="K7" s="1200"/>
      <c r="L7" s="1200"/>
      <c r="M7" s="1200"/>
      <c r="N7" s="1200"/>
      <c r="O7" s="1200"/>
      <c r="P7" s="1200"/>
      <c r="Q7" s="1200"/>
      <c r="R7" s="1200"/>
      <c r="S7" s="1200"/>
      <c r="T7" s="1200"/>
      <c r="U7" s="1200"/>
      <c r="V7" s="1200"/>
      <c r="W7" s="1200"/>
      <c r="X7" s="1200"/>
      <c r="Y7" s="1200"/>
      <c r="Z7" s="1200"/>
    </row>
    <row r="8" spans="1:26" ht="45" customHeight="1">
      <c r="A8" s="1200"/>
      <c r="B8" s="1239" t="s">
        <v>4187</v>
      </c>
      <c r="C8" s="1224" t="s">
        <v>4188</v>
      </c>
      <c r="D8" s="1224" t="s">
        <v>4189</v>
      </c>
      <c r="E8" s="1224" t="s">
        <v>4182</v>
      </c>
      <c r="F8" s="1224" t="s">
        <v>4046</v>
      </c>
      <c r="G8" s="1224" t="s">
        <v>4190</v>
      </c>
      <c r="H8" s="1224" t="s">
        <v>4191</v>
      </c>
      <c r="I8" s="1218" t="s">
        <v>4192</v>
      </c>
      <c r="J8" s="1200"/>
      <c r="K8" s="1200"/>
      <c r="L8" s="1200"/>
      <c r="M8" s="1200"/>
      <c r="N8" s="1200"/>
      <c r="O8" s="1200"/>
      <c r="P8" s="1200"/>
      <c r="Q8" s="1200"/>
      <c r="R8" s="1200"/>
      <c r="S8" s="1200"/>
      <c r="T8" s="1200"/>
      <c r="U8" s="1200"/>
      <c r="V8" s="1200"/>
      <c r="W8" s="1200"/>
      <c r="X8" s="1200"/>
      <c r="Y8" s="1200"/>
      <c r="Z8" s="1200"/>
    </row>
    <row r="9" spans="1:26" ht="45" customHeight="1">
      <c r="A9" s="1200"/>
      <c r="B9" s="1239" t="s">
        <v>4193</v>
      </c>
      <c r="C9" s="1224" t="s">
        <v>4194</v>
      </c>
      <c r="D9" s="1224" t="s">
        <v>4189</v>
      </c>
      <c r="E9" s="1224" t="s">
        <v>4182</v>
      </c>
      <c r="F9" s="1224" t="s">
        <v>4195</v>
      </c>
      <c r="G9" s="1224" t="s">
        <v>4196</v>
      </c>
      <c r="H9" s="1224" t="s">
        <v>4197</v>
      </c>
      <c r="I9" s="1218" t="s">
        <v>4198</v>
      </c>
      <c r="J9" s="1200"/>
      <c r="K9" s="1200"/>
      <c r="L9" s="1200"/>
      <c r="M9" s="1200"/>
      <c r="N9" s="1200"/>
      <c r="O9" s="1200"/>
      <c r="P9" s="1200"/>
      <c r="Q9" s="1200"/>
      <c r="R9" s="1200"/>
      <c r="S9" s="1200"/>
      <c r="T9" s="1200"/>
      <c r="U9" s="1200"/>
      <c r="V9" s="1200"/>
      <c r="W9" s="1200"/>
      <c r="X9" s="1200"/>
      <c r="Y9" s="1200"/>
      <c r="Z9" s="1200"/>
    </row>
    <row r="10" spans="1:26" ht="45" customHeight="1">
      <c r="A10" s="1200"/>
      <c r="B10" s="1239" t="s">
        <v>4199</v>
      </c>
      <c r="C10" s="1224" t="s">
        <v>4194</v>
      </c>
      <c r="D10" s="1224" t="s">
        <v>4200</v>
      </c>
      <c r="E10" s="1224" t="s">
        <v>4201</v>
      </c>
      <c r="F10" s="1224" t="s">
        <v>4202</v>
      </c>
      <c r="G10" s="1224" t="s">
        <v>4196</v>
      </c>
      <c r="H10" s="1224" t="s">
        <v>4203</v>
      </c>
      <c r="I10" s="1218" t="s">
        <v>4204</v>
      </c>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39" t="s">
        <v>4205</v>
      </c>
      <c r="C11" s="1224" t="s">
        <v>4188</v>
      </c>
      <c r="D11" s="1224" t="s">
        <v>4206</v>
      </c>
      <c r="E11" s="1224" t="s">
        <v>4207</v>
      </c>
      <c r="F11" s="1224" t="s">
        <v>4208</v>
      </c>
      <c r="G11" s="1224" t="s">
        <v>4196</v>
      </c>
      <c r="H11" s="1224" t="s">
        <v>4209</v>
      </c>
      <c r="I11" s="1218" t="s">
        <v>4210</v>
      </c>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39" t="s">
        <v>4211</v>
      </c>
      <c r="C12" s="1224" t="s">
        <v>4212</v>
      </c>
      <c r="D12" s="1224" t="s">
        <v>4213</v>
      </c>
      <c r="E12" s="1224" t="s">
        <v>4214</v>
      </c>
      <c r="F12" s="1224" t="s">
        <v>119</v>
      </c>
      <c r="G12" s="1224" t="s">
        <v>4196</v>
      </c>
      <c r="H12" s="1224" t="s">
        <v>4215</v>
      </c>
      <c r="I12" s="1218" t="s">
        <v>4216</v>
      </c>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39" t="s">
        <v>4217</v>
      </c>
      <c r="C13" s="1224" t="s">
        <v>4218</v>
      </c>
      <c r="D13" s="1224" t="s">
        <v>4219</v>
      </c>
      <c r="E13" s="1224" t="s">
        <v>4220</v>
      </c>
      <c r="F13" s="1224" t="s">
        <v>119</v>
      </c>
      <c r="G13" s="1224" t="s">
        <v>4196</v>
      </c>
      <c r="H13" s="1224" t="s">
        <v>4221</v>
      </c>
      <c r="I13" s="1218" t="s">
        <v>4222</v>
      </c>
      <c r="J13" s="1200"/>
      <c r="K13" s="1200"/>
      <c r="L13" s="1200"/>
      <c r="M13" s="1200"/>
      <c r="N13" s="1200"/>
      <c r="O13" s="1200"/>
      <c r="P13" s="1200"/>
      <c r="Q13" s="1200"/>
      <c r="R13" s="1200"/>
      <c r="S13" s="1200"/>
      <c r="T13" s="1200"/>
      <c r="U13" s="1200"/>
      <c r="V13" s="1200"/>
      <c r="W13" s="1200"/>
      <c r="X13" s="1200"/>
      <c r="Y13" s="1200"/>
      <c r="Z13" s="1200"/>
    </row>
    <row r="14" spans="1:26" ht="45" customHeight="1">
      <c r="A14" s="1200"/>
      <c r="B14" s="1240" t="s">
        <v>4223</v>
      </c>
      <c r="C14" s="1228" t="s">
        <v>4194</v>
      </c>
      <c r="D14" s="1228" t="s">
        <v>4224</v>
      </c>
      <c r="E14" s="1228" t="s">
        <v>4225</v>
      </c>
      <c r="F14" s="1228" t="s">
        <v>4226</v>
      </c>
      <c r="G14" s="1228" t="s">
        <v>4196</v>
      </c>
      <c r="H14" s="1228" t="s">
        <v>4227</v>
      </c>
      <c r="I14" s="1222" t="s">
        <v>4228</v>
      </c>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200"/>
      <c r="C15" s="1200"/>
      <c r="D15" s="1200"/>
      <c r="E15" s="1200"/>
      <c r="F15" s="1200"/>
      <c r="G15" s="120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663" t="s">
        <v>4229</v>
      </c>
      <c r="C16" s="1663"/>
      <c r="D16" s="1663"/>
      <c r="E16" s="1663"/>
      <c r="F16" s="1663"/>
      <c r="G16" s="1663"/>
      <c r="H16" s="1663"/>
      <c r="I16" s="1663"/>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718" t="s">
        <v>4230</v>
      </c>
      <c r="C18" s="1719"/>
      <c r="D18" s="1719"/>
      <c r="E18" s="1719"/>
      <c r="F18" s="1719"/>
      <c r="G18" s="1719"/>
      <c r="H18" s="1719"/>
      <c r="I18" s="172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721"/>
      <c r="C19" s="1722"/>
      <c r="D19" s="1722"/>
      <c r="E19" s="1722"/>
      <c r="F19" s="1722"/>
      <c r="G19" s="1722"/>
      <c r="H19" s="1722"/>
      <c r="I19" s="1723"/>
      <c r="J19" s="1200"/>
      <c r="K19" s="1200"/>
      <c r="L19" s="1200"/>
      <c r="M19" s="1200"/>
      <c r="N19" s="1200"/>
      <c r="O19" s="1200"/>
      <c r="P19" s="1200"/>
      <c r="Q19" s="1200"/>
      <c r="R19" s="1200"/>
      <c r="S19" s="1200"/>
      <c r="T19" s="1200"/>
      <c r="U19" s="1200"/>
      <c r="V19" s="1200"/>
      <c r="W19" s="1200"/>
      <c r="X19" s="1200"/>
      <c r="Y19" s="1200"/>
      <c r="Z19" s="1200"/>
    </row>
    <row r="20" spans="1:26" ht="15.75">
      <c r="A20" s="1200"/>
      <c r="B20" s="1200"/>
      <c r="C20" s="1200"/>
      <c r="D20" s="1200"/>
      <c r="E20" s="1200"/>
      <c r="F20" s="1200"/>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15.75">
      <c r="A21" s="1200"/>
      <c r="B21" s="1200"/>
      <c r="C21" s="1200"/>
      <c r="D21" s="1200"/>
      <c r="E21" s="1200"/>
      <c r="F21" s="1200"/>
      <c r="G21" s="1200"/>
      <c r="H21" s="1200"/>
      <c r="I21" s="1200"/>
      <c r="J21" s="1200"/>
      <c r="K21" s="1200"/>
      <c r="L21" s="1200"/>
      <c r="M21" s="1200"/>
      <c r="N21" s="1200"/>
      <c r="O21" s="1200"/>
      <c r="P21" s="1200"/>
      <c r="Q21" s="1200"/>
      <c r="R21" s="1200"/>
      <c r="S21" s="1200"/>
      <c r="T21" s="1200"/>
      <c r="U21" s="1200"/>
      <c r="V21" s="1200"/>
      <c r="W21" s="1200"/>
      <c r="X21" s="1200"/>
      <c r="Y21" s="1200"/>
      <c r="Z21" s="1200"/>
    </row>
    <row r="22" spans="1:26" ht="15.75">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sheetData>
  <mergeCells count="4">
    <mergeCell ref="B1:I1"/>
    <mergeCell ref="B2:I2"/>
    <mergeCell ref="B16:I16"/>
    <mergeCell ref="B18:I1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1CA6-11BB-456A-952F-466F5C4A03F4}">
  <dimension ref="A1:Z198"/>
  <sheetViews>
    <sheetView workbookViewId="0">
      <selection activeCell="A11" sqref="A11"/>
    </sheetView>
  </sheetViews>
  <sheetFormatPr baseColWidth="10" defaultColWidth="9" defaultRowHeight="15"/>
  <cols>
    <col min="1" max="1" width="4" style="473" customWidth="1"/>
    <col min="2" max="2" width="17.5" style="473" customWidth="1"/>
    <col min="3" max="3" width="28" style="473" customWidth="1"/>
    <col min="4" max="4" width="41.75" style="473" customWidth="1"/>
    <col min="5" max="7" width="28" style="473" customWidth="1"/>
    <col min="8" max="16384" width="9" style="473"/>
  </cols>
  <sheetData>
    <row r="1" spans="1:26" ht="30" customHeight="1">
      <c r="A1" s="1200"/>
      <c r="B1" s="1679" t="s">
        <v>4234</v>
      </c>
      <c r="C1" s="1679"/>
      <c r="D1" s="1679"/>
      <c r="E1" s="1679"/>
      <c r="F1" s="1679"/>
      <c r="G1" s="1679"/>
      <c r="H1" s="1200"/>
      <c r="I1" s="1200"/>
      <c r="J1" s="1200"/>
      <c r="K1" s="1200"/>
      <c r="L1" s="1200"/>
      <c r="M1" s="1200"/>
      <c r="N1" s="1200"/>
      <c r="O1" s="1200"/>
      <c r="P1" s="1200"/>
      <c r="Q1" s="1200"/>
      <c r="R1" s="1200"/>
      <c r="S1" s="1200"/>
      <c r="T1" s="1200"/>
      <c r="U1" s="1200"/>
      <c r="V1" s="1200"/>
      <c r="W1" s="1200"/>
      <c r="X1" s="1200"/>
      <c r="Y1" s="1200"/>
      <c r="Z1" s="1200"/>
    </row>
    <row r="2" spans="1:26" ht="35.1" customHeight="1">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416</v>
      </c>
      <c r="C3" s="1210" t="s">
        <v>4068</v>
      </c>
      <c r="D3" s="1210" t="s">
        <v>4235</v>
      </c>
      <c r="E3" s="1210" t="s">
        <v>4236</v>
      </c>
      <c r="F3" s="1210" t="s">
        <v>4237</v>
      </c>
      <c r="G3" s="1210" t="s">
        <v>4238</v>
      </c>
      <c r="H3" s="1200"/>
      <c r="I3" s="1200"/>
      <c r="J3" s="1200"/>
      <c r="K3" s="1200"/>
      <c r="L3" s="1200"/>
      <c r="M3" s="1200"/>
      <c r="N3" s="1200"/>
      <c r="O3" s="1200"/>
      <c r="P3" s="1200"/>
      <c r="Q3" s="1200"/>
      <c r="R3" s="1200"/>
      <c r="S3" s="1200"/>
      <c r="T3" s="1200"/>
      <c r="U3" s="1200"/>
      <c r="V3" s="1200"/>
      <c r="W3" s="1200"/>
      <c r="X3" s="1200"/>
      <c r="Y3" s="1200"/>
      <c r="Z3" s="1200"/>
    </row>
    <row r="4" spans="1:26" ht="45" customHeight="1">
      <c r="A4" s="1200"/>
      <c r="B4" s="1211" t="s">
        <v>444</v>
      </c>
      <c r="C4" s="1259" t="s">
        <v>4239</v>
      </c>
      <c r="D4" s="1213" t="s">
        <v>4240</v>
      </c>
      <c r="E4" s="1223" t="s">
        <v>4241</v>
      </c>
      <c r="F4" s="1223" t="s">
        <v>4242</v>
      </c>
      <c r="G4" s="1214" t="s">
        <v>4243</v>
      </c>
      <c r="H4" s="1200"/>
      <c r="I4" s="1200"/>
      <c r="J4" s="1200"/>
      <c r="K4" s="1200"/>
      <c r="L4" s="1200"/>
      <c r="M4" s="1200"/>
      <c r="N4" s="1200"/>
      <c r="O4" s="1200"/>
      <c r="P4" s="1200"/>
      <c r="Q4" s="1200"/>
      <c r="R4" s="1200"/>
      <c r="S4" s="1200"/>
      <c r="T4" s="1200"/>
      <c r="U4" s="1200"/>
      <c r="V4" s="1200"/>
      <c r="W4" s="1200"/>
      <c r="X4" s="1200"/>
      <c r="Y4" s="1200"/>
      <c r="Z4" s="1200"/>
    </row>
    <row r="5" spans="1:26" ht="45" customHeight="1">
      <c r="A5" s="1200"/>
      <c r="B5" s="1215" t="s">
        <v>447</v>
      </c>
      <c r="C5" s="1260" t="s">
        <v>4244</v>
      </c>
      <c r="D5" s="1217" t="s">
        <v>4245</v>
      </c>
      <c r="E5" s="1224" t="s">
        <v>4246</v>
      </c>
      <c r="F5" s="1224" t="s">
        <v>4247</v>
      </c>
      <c r="G5" s="1218" t="s">
        <v>4248</v>
      </c>
      <c r="H5" s="1200"/>
      <c r="I5" s="1200"/>
      <c r="J5" s="1200"/>
      <c r="K5" s="1200"/>
      <c r="L5" s="1200"/>
      <c r="M5" s="1200"/>
      <c r="N5" s="1200"/>
      <c r="O5" s="1200"/>
      <c r="P5" s="1200"/>
      <c r="Q5" s="1200"/>
      <c r="R5" s="1200"/>
      <c r="S5" s="1200"/>
      <c r="T5" s="1200"/>
      <c r="U5" s="1200"/>
      <c r="V5" s="1200"/>
      <c r="W5" s="1200"/>
      <c r="X5" s="1200"/>
      <c r="Y5" s="1200"/>
      <c r="Z5" s="1200"/>
    </row>
    <row r="6" spans="1:26" ht="45" customHeight="1">
      <c r="A6" s="1200"/>
      <c r="B6" s="1215" t="s">
        <v>450</v>
      </c>
      <c r="C6" s="1260" t="s">
        <v>4249</v>
      </c>
      <c r="D6" s="1217" t="s">
        <v>4250</v>
      </c>
      <c r="E6" s="1224" t="s">
        <v>4251</v>
      </c>
      <c r="F6" s="1224" t="s">
        <v>4252</v>
      </c>
      <c r="G6" s="1218" t="s">
        <v>4253</v>
      </c>
      <c r="H6" s="1200"/>
      <c r="I6" s="1200"/>
      <c r="J6" s="1200"/>
      <c r="K6" s="1200"/>
      <c r="L6" s="1200"/>
      <c r="M6" s="1200"/>
      <c r="N6" s="1200"/>
      <c r="O6" s="1200"/>
      <c r="P6" s="1200"/>
      <c r="Q6" s="1200"/>
      <c r="R6" s="1200"/>
      <c r="S6" s="1200"/>
      <c r="T6" s="1200"/>
      <c r="U6" s="1200"/>
      <c r="V6" s="1200"/>
      <c r="W6" s="1200"/>
      <c r="X6" s="1200"/>
      <c r="Y6" s="1200"/>
      <c r="Z6" s="1200"/>
    </row>
    <row r="7" spans="1:26" ht="45" customHeight="1">
      <c r="A7" s="1200"/>
      <c r="B7" s="1215" t="s">
        <v>453</v>
      </c>
      <c r="C7" s="1260" t="s">
        <v>4254</v>
      </c>
      <c r="D7" s="1217" t="s">
        <v>4255</v>
      </c>
      <c r="E7" s="1224" t="s">
        <v>4134</v>
      </c>
      <c r="F7" s="1224" t="s">
        <v>4256</v>
      </c>
      <c r="G7" s="1218" t="s">
        <v>4136</v>
      </c>
      <c r="H7" s="1200"/>
      <c r="I7" s="1200"/>
      <c r="J7" s="1200"/>
      <c r="K7" s="1200"/>
      <c r="L7" s="1200"/>
      <c r="M7" s="1200"/>
      <c r="N7" s="1200"/>
      <c r="O7" s="1200"/>
      <c r="P7" s="1200"/>
      <c r="Q7" s="1200"/>
      <c r="R7" s="1200"/>
      <c r="S7" s="1200"/>
      <c r="T7" s="1200"/>
      <c r="U7" s="1200"/>
      <c r="V7" s="1200"/>
      <c r="W7" s="1200"/>
      <c r="X7" s="1200"/>
      <c r="Y7" s="1200"/>
      <c r="Z7" s="1200"/>
    </row>
    <row r="8" spans="1:26" ht="45" customHeight="1">
      <c r="A8" s="1200"/>
      <c r="B8" s="1215" t="s">
        <v>456</v>
      </c>
      <c r="C8" s="1260" t="s">
        <v>4137</v>
      </c>
      <c r="D8" s="1217" t="s">
        <v>4257</v>
      </c>
      <c r="E8" s="1224" t="s">
        <v>4258</v>
      </c>
      <c r="F8" s="1224" t="s">
        <v>4259</v>
      </c>
      <c r="G8" s="1218" t="s">
        <v>4260</v>
      </c>
      <c r="H8" s="1200"/>
      <c r="I8" s="1200"/>
      <c r="J8" s="1200"/>
      <c r="K8" s="1200"/>
      <c r="L8" s="1200"/>
      <c r="M8" s="1200"/>
      <c r="N8" s="1200"/>
      <c r="O8" s="1200"/>
      <c r="P8" s="1200"/>
      <c r="Q8" s="1200"/>
      <c r="R8" s="1200"/>
      <c r="S8" s="1200"/>
      <c r="T8" s="1200"/>
      <c r="U8" s="1200"/>
      <c r="V8" s="1200"/>
      <c r="W8" s="1200"/>
      <c r="X8" s="1200"/>
      <c r="Y8" s="1200"/>
      <c r="Z8" s="1200"/>
    </row>
    <row r="9" spans="1:26" ht="45" customHeight="1">
      <c r="A9" s="1200"/>
      <c r="B9" s="1215" t="s">
        <v>459</v>
      </c>
      <c r="C9" s="1260" t="s">
        <v>4261</v>
      </c>
      <c r="D9" s="1217" t="s">
        <v>4262</v>
      </c>
      <c r="E9" s="1224" t="s">
        <v>4263</v>
      </c>
      <c r="F9" s="1224" t="s">
        <v>4144</v>
      </c>
      <c r="G9" s="1218" t="s">
        <v>4264</v>
      </c>
      <c r="H9" s="1200"/>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15" t="s">
        <v>3194</v>
      </c>
      <c r="C10" s="1260" t="s">
        <v>4265</v>
      </c>
      <c r="D10" s="1217" t="s">
        <v>4266</v>
      </c>
      <c r="E10" s="1224" t="s">
        <v>4267</v>
      </c>
      <c r="F10" s="1224" t="s">
        <v>4268</v>
      </c>
      <c r="G10" s="1218" t="s">
        <v>4269</v>
      </c>
      <c r="H10" s="1200"/>
      <c r="I10" s="1200"/>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19" t="s">
        <v>3197</v>
      </c>
      <c r="C11" s="1261" t="s">
        <v>4270</v>
      </c>
      <c r="D11" s="1221" t="s">
        <v>4271</v>
      </c>
      <c r="E11" s="1228" t="s">
        <v>4272</v>
      </c>
      <c r="F11" s="1228" t="s">
        <v>4268</v>
      </c>
      <c r="G11" s="1222" t="s">
        <v>4273</v>
      </c>
      <c r="H11" s="1200"/>
      <c r="I11" s="1200"/>
      <c r="J11" s="1200"/>
      <c r="K11" s="1200"/>
      <c r="L11" s="1200"/>
      <c r="M11" s="1200"/>
      <c r="N11" s="1200"/>
      <c r="O11" s="1200"/>
      <c r="P11" s="1200"/>
      <c r="Q11" s="1200"/>
      <c r="R11" s="1200"/>
      <c r="S11" s="1200"/>
      <c r="T11" s="1200"/>
      <c r="U11" s="1200"/>
      <c r="V11" s="1200"/>
      <c r="W11" s="1200"/>
      <c r="X11" s="1200"/>
      <c r="Y11" s="1200"/>
      <c r="Z11" s="1200"/>
    </row>
    <row r="12" spans="1:26" ht="35.1" customHeight="1">
      <c r="A12" s="1200"/>
      <c r="B12" s="1200"/>
      <c r="C12" s="1200"/>
      <c r="D12" s="1200"/>
      <c r="E12" s="1200"/>
      <c r="F12" s="1200"/>
      <c r="G12" s="1200"/>
      <c r="H12" s="1200"/>
      <c r="I12" s="1200"/>
      <c r="J12" s="1200"/>
      <c r="K12" s="1200"/>
      <c r="L12" s="1200"/>
      <c r="M12" s="1200"/>
      <c r="N12" s="1200"/>
      <c r="O12" s="1200"/>
      <c r="P12" s="1200"/>
      <c r="Q12" s="1200"/>
      <c r="R12" s="1200"/>
      <c r="S12" s="1200"/>
      <c r="T12" s="1200"/>
      <c r="U12" s="1200"/>
      <c r="V12" s="1200"/>
      <c r="W12" s="1200"/>
      <c r="X12" s="1200"/>
      <c r="Y12" s="1200"/>
      <c r="Z12" s="1200"/>
    </row>
    <row r="13" spans="1:26" ht="35.1" customHeight="1">
      <c r="A13" s="1200"/>
      <c r="B13" s="1663" t="s">
        <v>4274</v>
      </c>
      <c r="C13" s="1663"/>
      <c r="D13" s="1663"/>
      <c r="E13" s="1663"/>
      <c r="F13" s="1663"/>
      <c r="G13" s="1663"/>
      <c r="H13" s="1200"/>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210" t="s">
        <v>115</v>
      </c>
      <c r="C15" s="1210" t="s">
        <v>193</v>
      </c>
      <c r="D15" s="1210" t="s">
        <v>4275</v>
      </c>
      <c r="E15" s="1210" t="s">
        <v>195</v>
      </c>
      <c r="F15" s="1210" t="s">
        <v>4115</v>
      </c>
      <c r="G15" s="121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465" t="s">
        <v>4276</v>
      </c>
      <c r="C16" s="1213" t="s">
        <v>4277</v>
      </c>
      <c r="D16" s="1213" t="s">
        <v>4278</v>
      </c>
      <c r="E16" s="1213" t="s">
        <v>4279</v>
      </c>
      <c r="F16" s="1213" t="s">
        <v>4221</v>
      </c>
      <c r="G16" s="1214"/>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466" t="s">
        <v>4280</v>
      </c>
      <c r="C17" s="1217" t="s">
        <v>4188</v>
      </c>
      <c r="D17" s="1217" t="s">
        <v>4281</v>
      </c>
      <c r="E17" s="1217" t="s">
        <v>4282</v>
      </c>
      <c r="F17" s="1217" t="s">
        <v>4283</v>
      </c>
      <c r="G17" s="1218"/>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466" t="s">
        <v>4284</v>
      </c>
      <c r="C18" s="1217" t="s">
        <v>4285</v>
      </c>
      <c r="D18" s="1217" t="s">
        <v>4286</v>
      </c>
      <c r="E18" s="1217" t="s">
        <v>4287</v>
      </c>
      <c r="F18" s="1217" t="s">
        <v>4288</v>
      </c>
      <c r="G18" s="1218"/>
      <c r="H18" s="120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466" t="s">
        <v>4289</v>
      </c>
      <c r="C19" s="1217" t="s">
        <v>4194</v>
      </c>
      <c r="D19" s="1217" t="s">
        <v>4182</v>
      </c>
      <c r="E19" s="1217" t="s">
        <v>4290</v>
      </c>
      <c r="F19" s="1217" t="s">
        <v>4197</v>
      </c>
      <c r="G19" s="1218"/>
      <c r="H19" s="1200"/>
      <c r="I19" s="1200"/>
      <c r="J19" s="1200"/>
      <c r="K19" s="1200"/>
      <c r="L19" s="1200"/>
      <c r="M19" s="1200"/>
      <c r="N19" s="1200"/>
      <c r="O19" s="1200"/>
      <c r="P19" s="1200"/>
      <c r="Q19" s="1200"/>
      <c r="R19" s="1200"/>
      <c r="S19" s="1200"/>
      <c r="T19" s="1200"/>
      <c r="U19" s="1200"/>
      <c r="V19" s="1200"/>
      <c r="W19" s="1200"/>
      <c r="X19" s="1200"/>
      <c r="Y19" s="1200"/>
      <c r="Z19" s="1200"/>
    </row>
    <row r="20" spans="1:26" ht="35.1" customHeight="1">
      <c r="A20" s="1200"/>
      <c r="B20" s="1466" t="s">
        <v>4291</v>
      </c>
      <c r="C20" s="1217" t="s">
        <v>4292</v>
      </c>
      <c r="D20" s="1217" t="s">
        <v>4293</v>
      </c>
      <c r="E20" s="1217" t="s">
        <v>4294</v>
      </c>
      <c r="F20" s="1217" t="s">
        <v>4295</v>
      </c>
      <c r="G20" s="1218"/>
      <c r="H20" s="1200"/>
      <c r="I20" s="1200"/>
      <c r="J20" s="1200"/>
      <c r="K20" s="1200"/>
      <c r="L20" s="1200"/>
      <c r="M20" s="1200"/>
      <c r="N20" s="1200"/>
      <c r="O20" s="1200"/>
      <c r="P20" s="1200"/>
      <c r="Q20" s="1200"/>
      <c r="R20" s="1200"/>
      <c r="S20" s="1200"/>
      <c r="T20" s="1200"/>
      <c r="U20" s="1200"/>
      <c r="V20" s="1200"/>
      <c r="W20" s="1200"/>
      <c r="X20" s="1200"/>
      <c r="Y20" s="1200"/>
      <c r="Z20" s="1200"/>
    </row>
    <row r="21" spans="1:26" ht="35.1" customHeight="1">
      <c r="A21" s="1200"/>
      <c r="B21" s="1467" t="s">
        <v>4296</v>
      </c>
      <c r="C21" s="1221" t="s">
        <v>4194</v>
      </c>
      <c r="D21" s="1221" t="s">
        <v>4182</v>
      </c>
      <c r="E21" s="1221" t="s">
        <v>4297</v>
      </c>
      <c r="F21" s="1221" t="s">
        <v>4298</v>
      </c>
      <c r="G21" s="1222"/>
      <c r="H21" s="1200"/>
      <c r="I21" s="1200"/>
      <c r="J21" s="1200"/>
      <c r="K21" s="1200"/>
      <c r="L21" s="1200"/>
      <c r="M21" s="1200"/>
      <c r="N21" s="1200"/>
      <c r="O21" s="1200"/>
      <c r="P21" s="1200"/>
      <c r="Q21" s="1200"/>
      <c r="R21" s="1200"/>
      <c r="S21" s="1200"/>
      <c r="T21" s="1200"/>
      <c r="U21" s="1200"/>
      <c r="V21" s="1200"/>
      <c r="W21" s="1200"/>
      <c r="X21" s="1200"/>
      <c r="Y21" s="1200"/>
      <c r="Z21" s="1200"/>
    </row>
    <row r="22" spans="1:26" ht="35.1" customHeight="1">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35.1" customHeight="1">
      <c r="A23" s="1200"/>
      <c r="B23" s="1724" t="s">
        <v>4299</v>
      </c>
      <c r="C23" s="1725"/>
      <c r="D23" s="1725"/>
      <c r="E23" s="1725"/>
      <c r="F23" s="1725"/>
      <c r="G23" s="1726"/>
      <c r="H23" s="1200"/>
      <c r="I23" s="1200"/>
      <c r="J23" s="1200"/>
      <c r="K23" s="1200"/>
      <c r="L23" s="1200"/>
      <c r="M23" s="1200"/>
      <c r="N23" s="1200"/>
      <c r="O23" s="1200"/>
      <c r="P23" s="1200"/>
      <c r="Q23" s="1200"/>
      <c r="R23" s="1200"/>
      <c r="S23" s="1200"/>
      <c r="T23" s="1200"/>
      <c r="U23" s="1200"/>
      <c r="V23" s="1200"/>
      <c r="W23" s="1200"/>
      <c r="X23" s="1200"/>
      <c r="Y23" s="1200"/>
      <c r="Z23" s="1200"/>
    </row>
    <row r="24" spans="1:26" ht="35.1" customHeight="1">
      <c r="A24" s="1200"/>
      <c r="B24" s="1727"/>
      <c r="C24" s="1728"/>
      <c r="D24" s="1728"/>
      <c r="E24" s="1728"/>
      <c r="F24" s="1728"/>
      <c r="G24" s="1729"/>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sheetData>
  <mergeCells count="3">
    <mergeCell ref="B1:G1"/>
    <mergeCell ref="B13:G13"/>
    <mergeCell ref="B23:G2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C771D-7A1E-4C5F-A9D5-EA8A1F0587B2}">
  <dimension ref="A1:Z200"/>
  <sheetViews>
    <sheetView workbookViewId="0">
      <selection activeCell="A12" sqref="A12"/>
    </sheetView>
  </sheetViews>
  <sheetFormatPr baseColWidth="10" defaultColWidth="9" defaultRowHeight="15"/>
  <cols>
    <col min="1" max="1" width="4" style="473" customWidth="1"/>
    <col min="2" max="2" width="20" style="473" customWidth="1"/>
    <col min="3" max="3" width="28" style="473" customWidth="1"/>
    <col min="4" max="4" width="25" style="473" customWidth="1"/>
    <col min="5" max="5" width="26" style="473" customWidth="1"/>
    <col min="6" max="7" width="28" style="473" customWidth="1"/>
    <col min="8" max="16384" width="9" style="473"/>
  </cols>
  <sheetData>
    <row r="1" spans="1:26" ht="30" customHeight="1">
      <c r="A1" s="1200"/>
      <c r="B1" s="1679" t="s">
        <v>4300</v>
      </c>
      <c r="C1" s="1679"/>
      <c r="D1" s="1679"/>
      <c r="E1" s="1679"/>
      <c r="F1" s="1679"/>
      <c r="G1" s="1679"/>
      <c r="H1" s="1200"/>
      <c r="I1" s="1200"/>
      <c r="J1" s="1200"/>
      <c r="K1" s="1200"/>
      <c r="L1" s="1200"/>
      <c r="M1" s="1200"/>
      <c r="N1" s="1200"/>
      <c r="O1" s="1200"/>
      <c r="P1" s="1200"/>
      <c r="Q1" s="1200"/>
      <c r="R1" s="1200"/>
      <c r="S1" s="1200"/>
      <c r="T1" s="1200"/>
      <c r="U1" s="1200"/>
      <c r="V1" s="1200"/>
      <c r="W1" s="1200"/>
      <c r="X1" s="1200"/>
      <c r="Y1" s="1200"/>
      <c r="Z1" s="1200"/>
    </row>
    <row r="2" spans="1:26" ht="15.75">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4301</v>
      </c>
      <c r="C3" s="1210" t="s">
        <v>4302</v>
      </c>
      <c r="D3" s="1210" t="s">
        <v>522</v>
      </c>
      <c r="E3" s="1210" t="s">
        <v>4303</v>
      </c>
      <c r="F3" s="1210" t="s">
        <v>386</v>
      </c>
      <c r="G3" s="1210" t="s">
        <v>4094</v>
      </c>
      <c r="H3" s="1200"/>
      <c r="I3" s="1200"/>
      <c r="J3" s="1200"/>
      <c r="K3" s="1200"/>
      <c r="L3" s="1200"/>
      <c r="M3" s="1200"/>
      <c r="N3" s="1200"/>
      <c r="O3" s="1200"/>
      <c r="P3" s="1200"/>
      <c r="Q3" s="1200"/>
      <c r="R3" s="1200"/>
      <c r="S3" s="1200"/>
      <c r="T3" s="1200"/>
      <c r="U3" s="1200"/>
      <c r="V3" s="1200"/>
      <c r="W3" s="1200"/>
      <c r="X3" s="1200"/>
      <c r="Y3" s="1200"/>
      <c r="Z3" s="1200"/>
    </row>
    <row r="4" spans="1:26" ht="45" customHeight="1">
      <c r="A4" s="1200"/>
      <c r="B4" s="1237" t="s">
        <v>4304</v>
      </c>
      <c r="C4" s="1223" t="s">
        <v>4305</v>
      </c>
      <c r="D4" s="1223" t="s">
        <v>4306</v>
      </c>
      <c r="E4" s="1223" t="s">
        <v>4307</v>
      </c>
      <c r="F4" s="1223" t="s">
        <v>4308</v>
      </c>
      <c r="G4" s="1214" t="s">
        <v>4309</v>
      </c>
      <c r="H4" s="1200"/>
      <c r="I4" s="1200"/>
      <c r="J4" s="1200"/>
      <c r="K4" s="1200"/>
      <c r="L4" s="1200"/>
      <c r="M4" s="1200"/>
      <c r="N4" s="1200"/>
      <c r="O4" s="1200"/>
      <c r="P4" s="1200"/>
      <c r="Q4" s="1200"/>
      <c r="R4" s="1200"/>
      <c r="S4" s="1200"/>
      <c r="T4" s="1200"/>
      <c r="U4" s="1200"/>
      <c r="V4" s="1200"/>
      <c r="W4" s="1200"/>
      <c r="X4" s="1200"/>
      <c r="Y4" s="1200"/>
      <c r="Z4" s="1200"/>
    </row>
    <row r="5" spans="1:26" ht="45" customHeight="1">
      <c r="A5" s="1200"/>
      <c r="B5" s="1239" t="s">
        <v>4310</v>
      </c>
      <c r="C5" s="1224" t="s">
        <v>4311</v>
      </c>
      <c r="D5" s="1224" t="s">
        <v>4312</v>
      </c>
      <c r="E5" s="1224" t="s">
        <v>4313</v>
      </c>
      <c r="F5" s="1224" t="s">
        <v>4242</v>
      </c>
      <c r="G5" s="1218" t="s">
        <v>4314</v>
      </c>
      <c r="H5" s="1200"/>
      <c r="I5" s="1200"/>
      <c r="J5" s="1200"/>
      <c r="K5" s="1200"/>
      <c r="L5" s="1200"/>
      <c r="M5" s="1200"/>
      <c r="N5" s="1200"/>
      <c r="O5" s="1200"/>
      <c r="P5" s="1200"/>
      <c r="Q5" s="1200"/>
      <c r="R5" s="1200"/>
      <c r="S5" s="1200"/>
      <c r="T5" s="1200"/>
      <c r="U5" s="1200"/>
      <c r="V5" s="1200"/>
      <c r="W5" s="1200"/>
      <c r="X5" s="1200"/>
      <c r="Y5" s="1200"/>
      <c r="Z5" s="1200"/>
    </row>
    <row r="6" spans="1:26" ht="45" customHeight="1">
      <c r="A6" s="1200"/>
      <c r="B6" s="1239" t="s">
        <v>512</v>
      </c>
      <c r="C6" s="1224" t="s">
        <v>4315</v>
      </c>
      <c r="D6" s="1224" t="s">
        <v>4316</v>
      </c>
      <c r="E6" s="1224" t="s">
        <v>4317</v>
      </c>
      <c r="F6" s="1224" t="s">
        <v>4125</v>
      </c>
      <c r="G6" s="1218" t="s">
        <v>4318</v>
      </c>
      <c r="H6" s="1200"/>
      <c r="I6" s="1200"/>
      <c r="J6" s="1200"/>
      <c r="K6" s="1200"/>
      <c r="L6" s="1200"/>
      <c r="M6" s="1200"/>
      <c r="N6" s="1200"/>
      <c r="O6" s="1200"/>
      <c r="P6" s="1200"/>
      <c r="Q6" s="1200"/>
      <c r="R6" s="1200"/>
      <c r="S6" s="1200"/>
      <c r="T6" s="1200"/>
      <c r="U6" s="1200"/>
      <c r="V6" s="1200"/>
      <c r="W6" s="1200"/>
      <c r="X6" s="1200"/>
      <c r="Y6" s="1200"/>
      <c r="Z6" s="1200"/>
    </row>
    <row r="7" spans="1:26" ht="45" customHeight="1">
      <c r="A7" s="1200"/>
      <c r="B7" s="1239" t="s">
        <v>4319</v>
      </c>
      <c r="C7" s="1224" t="s">
        <v>4320</v>
      </c>
      <c r="D7" s="1224" t="s">
        <v>4321</v>
      </c>
      <c r="E7" s="1224" t="s">
        <v>4322</v>
      </c>
      <c r="F7" s="1224" t="s">
        <v>4144</v>
      </c>
      <c r="G7" s="1218" t="s">
        <v>4323</v>
      </c>
      <c r="H7" s="1200"/>
      <c r="I7" s="1200"/>
      <c r="J7" s="1200"/>
      <c r="K7" s="1200"/>
      <c r="L7" s="1200"/>
      <c r="M7" s="1200"/>
      <c r="N7" s="1200"/>
      <c r="O7" s="1200"/>
      <c r="P7" s="1200"/>
      <c r="Q7" s="1200"/>
      <c r="R7" s="1200"/>
      <c r="S7" s="1200"/>
      <c r="T7" s="1200"/>
      <c r="U7" s="1200"/>
      <c r="V7" s="1200"/>
      <c r="W7" s="1200"/>
      <c r="X7" s="1200"/>
      <c r="Y7" s="1200"/>
      <c r="Z7" s="1200"/>
    </row>
    <row r="8" spans="1:26" ht="45" customHeight="1">
      <c r="A8" s="1200"/>
      <c r="B8" s="1239" t="s">
        <v>4324</v>
      </c>
      <c r="C8" s="1224" t="s">
        <v>4325</v>
      </c>
      <c r="D8" s="1224" t="s">
        <v>4326</v>
      </c>
      <c r="E8" s="1224" t="s">
        <v>4327</v>
      </c>
      <c r="F8" s="1224" t="s">
        <v>4328</v>
      </c>
      <c r="G8" s="1218" t="s">
        <v>4136</v>
      </c>
      <c r="H8" s="1200"/>
      <c r="I8" s="1200"/>
      <c r="J8" s="1200"/>
      <c r="K8" s="1200"/>
      <c r="L8" s="1200"/>
      <c r="M8" s="1200"/>
      <c r="N8" s="1200"/>
      <c r="O8" s="1200"/>
      <c r="P8" s="1200"/>
      <c r="Q8" s="1200"/>
      <c r="R8" s="1200"/>
      <c r="S8" s="1200"/>
      <c r="T8" s="1200"/>
      <c r="U8" s="1200"/>
      <c r="V8" s="1200"/>
      <c r="W8" s="1200"/>
      <c r="X8" s="1200"/>
      <c r="Y8" s="1200"/>
      <c r="Z8" s="1200"/>
    </row>
    <row r="9" spans="1:26" ht="45" customHeight="1">
      <c r="A9" s="1200"/>
      <c r="B9" s="1239" t="s">
        <v>4329</v>
      </c>
      <c r="C9" s="1224" t="s">
        <v>4330</v>
      </c>
      <c r="D9" s="1224" t="s">
        <v>4331</v>
      </c>
      <c r="E9" s="1224" t="s">
        <v>3229</v>
      </c>
      <c r="F9" s="1224" t="s">
        <v>4144</v>
      </c>
      <c r="G9" s="1218" t="s">
        <v>4332</v>
      </c>
      <c r="H9" s="1200"/>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39" t="s">
        <v>4333</v>
      </c>
      <c r="C10" s="1224" t="s">
        <v>4334</v>
      </c>
      <c r="D10" s="1224" t="s">
        <v>4335</v>
      </c>
      <c r="E10" s="1224" t="s">
        <v>4336</v>
      </c>
      <c r="F10" s="1224" t="s">
        <v>4337</v>
      </c>
      <c r="G10" s="1218" t="s">
        <v>5221</v>
      </c>
      <c r="H10" s="1200"/>
      <c r="I10" s="1200"/>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39" t="s">
        <v>1420</v>
      </c>
      <c r="C11" s="1224" t="s">
        <v>4338</v>
      </c>
      <c r="D11" s="1224" t="s">
        <v>4339</v>
      </c>
      <c r="E11" s="1224" t="s">
        <v>4340</v>
      </c>
      <c r="F11" s="1224" t="s">
        <v>4259</v>
      </c>
      <c r="G11" s="1218" t="s">
        <v>4341</v>
      </c>
      <c r="H11" s="1200"/>
      <c r="I11" s="1200"/>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39" t="s">
        <v>337</v>
      </c>
      <c r="C12" s="1224" t="s">
        <v>4342</v>
      </c>
      <c r="D12" s="1224" t="s">
        <v>4306</v>
      </c>
      <c r="E12" s="1224" t="s">
        <v>4343</v>
      </c>
      <c r="F12" s="1224" t="s">
        <v>4344</v>
      </c>
      <c r="G12" s="1218" t="s">
        <v>4345</v>
      </c>
      <c r="H12" s="1200"/>
      <c r="I12" s="1200"/>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39" t="s">
        <v>4346</v>
      </c>
      <c r="C13" s="1224" t="s">
        <v>4347</v>
      </c>
      <c r="D13" s="1224" t="s">
        <v>4306</v>
      </c>
      <c r="E13" s="1224" t="s">
        <v>4348</v>
      </c>
      <c r="F13" s="1224" t="s">
        <v>4349</v>
      </c>
      <c r="G13" s="1218" t="s">
        <v>4350</v>
      </c>
      <c r="H13" s="1200"/>
      <c r="I13" s="1200"/>
      <c r="J13" s="1200"/>
      <c r="K13" s="1200"/>
      <c r="L13" s="1200"/>
      <c r="M13" s="1200"/>
      <c r="N13" s="1200"/>
      <c r="O13" s="1200"/>
      <c r="P13" s="1200"/>
      <c r="Q13" s="1200"/>
      <c r="R13" s="1200"/>
      <c r="S13" s="1200"/>
      <c r="T13" s="1200"/>
      <c r="U13" s="1200"/>
      <c r="V13" s="1200"/>
      <c r="W13" s="1200"/>
      <c r="X13" s="1200"/>
      <c r="Y13" s="1200"/>
      <c r="Z13" s="1200"/>
    </row>
    <row r="14" spans="1:26" ht="45" customHeight="1">
      <c r="A14" s="1200"/>
      <c r="B14" s="1240" t="s">
        <v>4351</v>
      </c>
      <c r="C14" s="1228" t="s">
        <v>4352</v>
      </c>
      <c r="D14" s="1228" t="s">
        <v>4353</v>
      </c>
      <c r="E14" s="1228" t="s">
        <v>4354</v>
      </c>
      <c r="F14" s="1228" t="s">
        <v>4355</v>
      </c>
      <c r="G14" s="1222" t="s">
        <v>4356</v>
      </c>
      <c r="H14" s="1200"/>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200"/>
      <c r="C15" s="1200"/>
      <c r="D15" s="1200"/>
      <c r="E15" s="1200"/>
      <c r="F15" s="1200"/>
      <c r="G15" s="120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663" t="s">
        <v>4357</v>
      </c>
      <c r="C16" s="1663"/>
      <c r="D16" s="1663"/>
      <c r="E16" s="1663"/>
      <c r="F16" s="1663"/>
      <c r="G16" s="1663"/>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210" t="s">
        <v>4358</v>
      </c>
      <c r="C18" s="1210" t="s">
        <v>4359</v>
      </c>
      <c r="D18" s="1210" t="s">
        <v>4360</v>
      </c>
      <c r="E18" s="1210" t="s">
        <v>4361</v>
      </c>
      <c r="F18" s="1702" t="s">
        <v>4362</v>
      </c>
      <c r="G18" s="1703"/>
      <c r="H18" s="1200"/>
      <c r="I18" s="1200"/>
      <c r="J18" s="1200"/>
      <c r="K18" s="1200"/>
      <c r="L18" s="1200"/>
      <c r="M18" s="1200"/>
      <c r="N18" s="1200"/>
      <c r="O18" s="1200"/>
      <c r="P18" s="1200"/>
      <c r="Q18" s="1200"/>
      <c r="R18" s="1200"/>
      <c r="S18" s="1200"/>
      <c r="T18" s="1200"/>
      <c r="U18" s="1200"/>
      <c r="V18" s="1200"/>
      <c r="W18" s="1200"/>
      <c r="X18" s="1200"/>
      <c r="Y18" s="1200"/>
      <c r="Z18" s="1200"/>
    </row>
    <row r="19" spans="1:26" ht="45" customHeight="1">
      <c r="A19" s="1200"/>
      <c r="B19" s="1265" t="s">
        <v>4363</v>
      </c>
      <c r="C19" s="1213" t="s">
        <v>4364</v>
      </c>
      <c r="D19" s="1213" t="s">
        <v>4365</v>
      </c>
      <c r="E19" s="1214" t="s">
        <v>4366</v>
      </c>
      <c r="F19" s="1704"/>
      <c r="G19" s="1705"/>
      <c r="H19" s="1200"/>
      <c r="I19" s="1200"/>
      <c r="J19" s="1200"/>
      <c r="K19" s="1200"/>
      <c r="L19" s="1200"/>
      <c r="M19" s="1200"/>
      <c r="N19" s="1200"/>
      <c r="O19" s="1200"/>
      <c r="P19" s="1200"/>
      <c r="Q19" s="1200"/>
      <c r="R19" s="1200"/>
      <c r="S19" s="1200"/>
      <c r="T19" s="1200"/>
      <c r="U19" s="1200"/>
      <c r="V19" s="1200"/>
      <c r="W19" s="1200"/>
      <c r="X19" s="1200"/>
      <c r="Y19" s="1200"/>
      <c r="Z19" s="1200"/>
    </row>
    <row r="20" spans="1:26" ht="45" customHeight="1">
      <c r="A20" s="1200"/>
      <c r="B20" s="1266" t="s">
        <v>4367</v>
      </c>
      <c r="C20" s="1217" t="s">
        <v>4368</v>
      </c>
      <c r="D20" s="1217" t="s">
        <v>4369</v>
      </c>
      <c r="E20" s="1218" t="s">
        <v>4370</v>
      </c>
      <c r="F20" s="1704"/>
      <c r="G20" s="1705"/>
      <c r="H20" s="1200"/>
      <c r="I20" s="1200"/>
      <c r="J20" s="1200"/>
      <c r="K20" s="1200"/>
      <c r="L20" s="1200"/>
      <c r="M20" s="1200"/>
      <c r="N20" s="1200"/>
      <c r="O20" s="1200"/>
      <c r="P20" s="1200"/>
      <c r="Q20" s="1200"/>
      <c r="R20" s="1200"/>
      <c r="S20" s="1200"/>
      <c r="T20" s="1200"/>
      <c r="U20" s="1200"/>
      <c r="V20" s="1200"/>
      <c r="W20" s="1200"/>
      <c r="X20" s="1200"/>
      <c r="Y20" s="1200"/>
      <c r="Z20" s="1200"/>
    </row>
    <row r="21" spans="1:26" ht="45" customHeight="1">
      <c r="A21" s="1200"/>
      <c r="B21" s="1267" t="s">
        <v>4371</v>
      </c>
      <c r="C21" s="1221" t="s">
        <v>4372</v>
      </c>
      <c r="D21" s="1221" t="s">
        <v>4373</v>
      </c>
      <c r="E21" s="1222" t="s">
        <v>4374</v>
      </c>
      <c r="F21" s="1706"/>
      <c r="G21" s="1707"/>
      <c r="H21" s="1200"/>
      <c r="I21" s="1200"/>
      <c r="J21" s="1200"/>
      <c r="K21" s="1200"/>
      <c r="L21" s="1200"/>
      <c r="M21" s="1200"/>
      <c r="N21" s="1200"/>
      <c r="O21" s="1200"/>
      <c r="P21" s="1200"/>
      <c r="Q21" s="1200"/>
      <c r="R21" s="1200"/>
      <c r="S21" s="1200"/>
      <c r="T21" s="1200"/>
      <c r="U21" s="1200"/>
      <c r="V21" s="1200"/>
      <c r="W21" s="1200"/>
      <c r="X21" s="1200"/>
      <c r="Y21" s="1200"/>
      <c r="Z21" s="1200"/>
    </row>
    <row r="22" spans="1:26" ht="15.75">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3">
    <mergeCell ref="B1:G1"/>
    <mergeCell ref="B16:G16"/>
    <mergeCell ref="F18:G2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8BFF8-ADD5-4529-BB5D-9E4FA32EA4D7}">
  <dimension ref="B1:O80"/>
  <sheetViews>
    <sheetView workbookViewId="0">
      <selection activeCell="A14" sqref="A14"/>
    </sheetView>
  </sheetViews>
  <sheetFormatPr baseColWidth="10" defaultColWidth="9" defaultRowHeight="15"/>
  <cols>
    <col min="1" max="1" width="9" style="473"/>
    <col min="2" max="2" width="8" style="473" customWidth="1"/>
    <col min="3" max="3" width="35.75" style="473" customWidth="1"/>
    <col min="4" max="4" width="22" style="473" customWidth="1"/>
    <col min="5" max="5" width="18" style="473" customWidth="1"/>
    <col min="6" max="6" width="23" style="473" customWidth="1"/>
    <col min="7" max="7" width="20" style="473" customWidth="1"/>
    <col min="8" max="8" width="18" style="473" customWidth="1"/>
    <col min="9" max="9" width="14" style="473" customWidth="1"/>
    <col min="10" max="10" width="32.75" style="473" customWidth="1"/>
    <col min="11" max="11" width="3" style="473" customWidth="1"/>
    <col min="12" max="12" width="22" style="473" customWidth="1"/>
    <col min="13" max="15" width="18" style="473" customWidth="1"/>
    <col min="16" max="16384" width="9" style="473"/>
  </cols>
  <sheetData>
    <row r="1" spans="2:15" ht="27.95" customHeight="1">
      <c r="B1" s="1734" t="s">
        <v>3747</v>
      </c>
      <c r="C1" s="1734"/>
      <c r="D1" s="1734"/>
      <c r="E1" s="1734"/>
      <c r="F1" s="1734"/>
      <c r="G1" s="1734"/>
      <c r="H1" s="1734"/>
      <c r="I1" s="1734"/>
      <c r="J1" s="1734"/>
      <c r="K1" s="1734"/>
      <c r="L1" s="1734"/>
      <c r="M1" s="1734"/>
      <c r="N1" s="1734"/>
      <c r="O1" s="1734"/>
    </row>
    <row r="2" spans="2:15" ht="32.1" customHeight="1">
      <c r="B2" s="1735" t="s">
        <v>3748</v>
      </c>
      <c r="C2" s="1735"/>
      <c r="D2" s="1735"/>
      <c r="E2" s="1735"/>
      <c r="F2" s="1735"/>
      <c r="G2" s="1735"/>
      <c r="H2" s="1735"/>
      <c r="I2" s="1735"/>
      <c r="J2" s="1735"/>
      <c r="K2" s="1735"/>
      <c r="L2" s="1735"/>
      <c r="M2" s="1735"/>
      <c r="N2" s="1735"/>
      <c r="O2" s="1735"/>
    </row>
    <row r="3" spans="2:15" ht="20.100000000000001" customHeight="1">
      <c r="B3" s="1288" t="s">
        <v>4488</v>
      </c>
      <c r="C3" s="1189"/>
      <c r="D3" s="1189"/>
      <c r="E3" s="1189"/>
      <c r="F3" s="1189"/>
      <c r="G3" s="1189"/>
      <c r="H3" s="1189"/>
      <c r="I3" s="1189"/>
      <c r="J3" s="1189"/>
      <c r="K3" s="1189"/>
      <c r="L3" s="1189"/>
      <c r="M3" s="1189"/>
      <c r="N3" s="1189"/>
      <c r="O3" s="1189"/>
    </row>
    <row r="4" spans="2:15" ht="20.100000000000001" customHeight="1">
      <c r="B4" s="1736" t="s">
        <v>3749</v>
      </c>
      <c r="C4" s="1736"/>
      <c r="D4" s="1736"/>
      <c r="E4" s="1736"/>
      <c r="F4" s="1736"/>
      <c r="G4" s="1736"/>
      <c r="H4" s="1736"/>
      <c r="I4" s="1736"/>
      <c r="J4" s="1736"/>
      <c r="K4" s="1189"/>
      <c r="L4" s="1737" t="s">
        <v>3750</v>
      </c>
      <c r="M4" s="1737"/>
      <c r="N4" s="1737"/>
      <c r="O4" s="1737"/>
    </row>
    <row r="5" spans="2:15" ht="42" customHeight="1">
      <c r="B5" s="1730" t="s">
        <v>3751</v>
      </c>
      <c r="C5" s="1730"/>
      <c r="D5" s="1731"/>
      <c r="E5" s="1731"/>
      <c r="F5" s="1730" t="s">
        <v>3752</v>
      </c>
      <c r="G5" s="1730"/>
      <c r="H5" s="1731"/>
      <c r="I5" s="1731"/>
      <c r="J5" s="1731"/>
      <c r="K5" s="1189"/>
      <c r="L5" s="1732" t="s">
        <v>3753</v>
      </c>
      <c r="M5" s="1732"/>
      <c r="N5" s="1733">
        <f>COUNTIF(J38:J41,"OUI")</f>
        <v>0</v>
      </c>
      <c r="O5" s="1733"/>
    </row>
    <row r="6" spans="2:15" ht="42" customHeight="1">
      <c r="B6" s="1730" t="s">
        <v>3754</v>
      </c>
      <c r="C6" s="1730"/>
      <c r="D6" s="1731"/>
      <c r="E6" s="1731"/>
      <c r="F6" s="1730" t="s">
        <v>3755</v>
      </c>
      <c r="G6" s="1730"/>
      <c r="H6" s="1731"/>
      <c r="I6" s="1731"/>
      <c r="J6" s="1731"/>
      <c r="K6" s="1189"/>
      <c r="L6" s="1732" t="s">
        <v>3756</v>
      </c>
      <c r="M6" s="1732"/>
      <c r="N6" s="1733">
        <f>COUNTIF(J38:J41,"NON")</f>
        <v>0</v>
      </c>
      <c r="O6" s="1733"/>
    </row>
    <row r="7" spans="2:15" ht="42" customHeight="1">
      <c r="B7" s="1730" t="s">
        <v>3757</v>
      </c>
      <c r="C7" s="1730"/>
      <c r="D7" s="1731"/>
      <c r="E7" s="1731"/>
      <c r="F7" s="1730" t="s">
        <v>3758</v>
      </c>
      <c r="G7" s="1730"/>
      <c r="H7" s="1731"/>
      <c r="I7" s="1731"/>
      <c r="J7" s="1731"/>
      <c r="K7" s="1189"/>
      <c r="L7" s="1732" t="s">
        <v>3759</v>
      </c>
      <c r="M7" s="1732"/>
      <c r="N7" s="1738" t="str">
        <f>IF((N5+N6)=0,"",N5/(N5+N6))</f>
        <v/>
      </c>
      <c r="O7" s="1738"/>
    </row>
    <row r="8" spans="2:15" ht="42" customHeight="1">
      <c r="B8" s="1730" t="s">
        <v>3760</v>
      </c>
      <c r="C8" s="1730"/>
      <c r="D8" s="1731"/>
      <c r="E8" s="1731"/>
      <c r="F8" s="1730" t="s">
        <v>3761</v>
      </c>
      <c r="G8" s="1730"/>
      <c r="H8" s="1731"/>
      <c r="I8" s="1731"/>
      <c r="J8" s="1731"/>
      <c r="K8" s="1189"/>
      <c r="L8" s="1732" t="s">
        <v>3762</v>
      </c>
      <c r="M8" s="1732"/>
      <c r="N8" s="1733">
        <f>COUNTIF(I46:I53,"NON")</f>
        <v>0</v>
      </c>
      <c r="O8" s="1733"/>
    </row>
    <row r="9" spans="2:15" ht="42" customHeight="1">
      <c r="B9" s="1730" t="s">
        <v>3763</v>
      </c>
      <c r="C9" s="1730"/>
      <c r="D9" s="1731"/>
      <c r="E9" s="1731"/>
      <c r="F9" s="1730" t="s">
        <v>3764</v>
      </c>
      <c r="G9" s="1730"/>
      <c r="H9" s="1731"/>
      <c r="I9" s="1731"/>
      <c r="J9" s="1731"/>
      <c r="K9" s="1189"/>
      <c r="L9" s="1732" t="s">
        <v>3765</v>
      </c>
      <c r="M9" s="1732"/>
      <c r="N9" s="1733" t="str">
        <f>IF(OR(N6&gt;0,N8&gt;0),"À CORRIGER",IF(COUNTIF(J38:J41,"OUI")+COUNTIF(J38:J41,"NA")=4,"VALIDATION À SIGNER","À COMPLÉTER"))</f>
        <v>À COMPLÉTER</v>
      </c>
      <c r="O9" s="1733"/>
    </row>
    <row r="10" spans="2:15" ht="20.100000000000001" customHeight="1">
      <c r="B10" s="1189"/>
      <c r="C10" s="1189"/>
      <c r="D10" s="1189"/>
      <c r="E10" s="1189"/>
      <c r="F10" s="1189"/>
      <c r="G10" s="1189"/>
      <c r="H10" s="1189"/>
      <c r="I10" s="1189"/>
      <c r="J10" s="1189"/>
      <c r="K10" s="1189"/>
      <c r="L10" s="1189"/>
      <c r="M10" s="1189"/>
      <c r="N10" s="1189"/>
      <c r="O10" s="1189"/>
    </row>
    <row r="11" spans="2:15" ht="24" customHeight="1">
      <c r="B11" s="1736" t="s">
        <v>3766</v>
      </c>
      <c r="C11" s="1736"/>
      <c r="D11" s="1736"/>
      <c r="E11" s="1736"/>
      <c r="F11" s="1736"/>
      <c r="G11" s="1736"/>
      <c r="H11" s="1736"/>
      <c r="I11" s="1736"/>
      <c r="J11" s="1736"/>
      <c r="K11" s="1189"/>
      <c r="L11" s="1189"/>
      <c r="M11" s="1189"/>
      <c r="N11" s="1189"/>
      <c r="O11" s="1189"/>
    </row>
    <row r="12" spans="2:15" ht="42" customHeight="1">
      <c r="B12" s="1730" t="s">
        <v>3767</v>
      </c>
      <c r="C12" s="1730"/>
      <c r="D12" s="1731"/>
      <c r="E12" s="1731"/>
      <c r="F12" s="1731"/>
      <c r="G12" s="1731"/>
      <c r="H12" s="1731"/>
      <c r="I12" s="1731"/>
      <c r="J12" s="1731"/>
      <c r="K12" s="1189"/>
      <c r="L12" s="1739" t="s">
        <v>3768</v>
      </c>
      <c r="M12" s="1739"/>
      <c r="N12" s="1739"/>
      <c r="O12" s="1739"/>
    </row>
    <row r="13" spans="2:15" ht="42" customHeight="1">
      <c r="B13" s="1730" t="s">
        <v>3769</v>
      </c>
      <c r="C13" s="1730"/>
      <c r="D13" s="1731"/>
      <c r="E13" s="1731"/>
      <c r="F13" s="1731"/>
      <c r="G13" s="1731"/>
      <c r="H13" s="1731"/>
      <c r="I13" s="1731"/>
      <c r="J13" s="1731"/>
      <c r="K13" s="1189"/>
      <c r="L13" s="1740" t="s">
        <v>3770</v>
      </c>
      <c r="M13" s="1740"/>
      <c r="N13" s="1740"/>
      <c r="O13" s="1740"/>
    </row>
    <row r="14" spans="2:15" ht="42" customHeight="1">
      <c r="B14" s="1730" t="s">
        <v>3771</v>
      </c>
      <c r="C14" s="1730"/>
      <c r="D14" s="1731"/>
      <c r="E14" s="1731"/>
      <c r="F14" s="1731"/>
      <c r="G14" s="1731"/>
      <c r="H14" s="1731"/>
      <c r="I14" s="1731"/>
      <c r="J14" s="1731"/>
      <c r="K14" s="1189"/>
      <c r="L14" s="1740" t="s">
        <v>3772</v>
      </c>
      <c r="M14" s="1740"/>
      <c r="N14" s="1740"/>
      <c r="O14" s="1740"/>
    </row>
    <row r="15" spans="2:15" ht="42" customHeight="1">
      <c r="B15" s="1730" t="s">
        <v>3773</v>
      </c>
      <c r="C15" s="1730"/>
      <c r="D15" s="1731"/>
      <c r="E15" s="1731"/>
      <c r="F15" s="1731"/>
      <c r="G15" s="1731"/>
      <c r="H15" s="1731"/>
      <c r="I15" s="1731"/>
      <c r="J15" s="1731"/>
      <c r="K15" s="1189"/>
      <c r="L15" s="1740" t="s">
        <v>3774</v>
      </c>
      <c r="M15" s="1740"/>
      <c r="N15" s="1740"/>
      <c r="O15" s="1740"/>
    </row>
    <row r="16" spans="2:15" ht="42" customHeight="1">
      <c r="B16" s="1189"/>
      <c r="C16" s="1189"/>
      <c r="D16" s="1189"/>
      <c r="E16" s="1189"/>
      <c r="F16" s="1189"/>
      <c r="G16" s="1189"/>
      <c r="H16" s="1189"/>
      <c r="I16" s="1189"/>
      <c r="J16" s="1189"/>
      <c r="K16" s="1189"/>
      <c r="L16" s="1740" t="s">
        <v>3775</v>
      </c>
      <c r="M16" s="1740"/>
      <c r="N16" s="1740"/>
      <c r="O16" s="1740"/>
    </row>
    <row r="17" spans="2:15" ht="42" customHeight="1">
      <c r="B17" s="1739" t="s">
        <v>3776</v>
      </c>
      <c r="C17" s="1739"/>
      <c r="D17" s="1739"/>
      <c r="E17" s="1739"/>
      <c r="F17" s="1739"/>
      <c r="G17" s="1739"/>
      <c r="H17" s="1739"/>
      <c r="I17" s="1739"/>
      <c r="J17" s="1739"/>
      <c r="K17" s="1189"/>
      <c r="L17" s="1740" t="s">
        <v>3777</v>
      </c>
      <c r="M17" s="1740"/>
      <c r="N17" s="1740"/>
      <c r="O17" s="1740"/>
    </row>
    <row r="18" spans="2:15" ht="42" customHeight="1">
      <c r="B18" s="1192" t="s">
        <v>3520</v>
      </c>
      <c r="C18" s="1192" t="s">
        <v>3778</v>
      </c>
      <c r="D18" s="1192" t="s">
        <v>3779</v>
      </c>
      <c r="E18" s="1192" t="s">
        <v>3780</v>
      </c>
      <c r="F18" s="1192" t="s">
        <v>3781</v>
      </c>
      <c r="G18" s="1192" t="s">
        <v>3782</v>
      </c>
      <c r="H18" s="1192" t="s">
        <v>3783</v>
      </c>
      <c r="I18" s="1192" t="s">
        <v>3715</v>
      </c>
      <c r="J18" s="1192" t="s">
        <v>3784</v>
      </c>
      <c r="K18" s="1189"/>
      <c r="L18" s="1740" t="s">
        <v>3785</v>
      </c>
      <c r="M18" s="1740"/>
      <c r="N18" s="1740"/>
      <c r="O18" s="1740"/>
    </row>
    <row r="19" spans="2:15" ht="42" customHeight="1">
      <c r="B19" s="1193">
        <v>1</v>
      </c>
      <c r="C19" s="1190"/>
      <c r="D19" s="1190"/>
      <c r="E19" s="1190"/>
      <c r="F19" s="1190"/>
      <c r="G19" s="1190"/>
      <c r="H19" s="1190"/>
      <c r="I19" s="1190"/>
      <c r="J19" s="1190"/>
      <c r="K19" s="1189"/>
      <c r="L19" s="1740" t="s">
        <v>3786</v>
      </c>
      <c r="M19" s="1740"/>
      <c r="N19" s="1740"/>
      <c r="O19" s="1740"/>
    </row>
    <row r="20" spans="2:15" ht="42" customHeight="1">
      <c r="B20" s="1193">
        <v>2</v>
      </c>
      <c r="C20" s="1190"/>
      <c r="D20" s="1190"/>
      <c r="E20" s="1190"/>
      <c r="F20" s="1190"/>
      <c r="G20" s="1190"/>
      <c r="H20" s="1190"/>
      <c r="I20" s="1190"/>
      <c r="J20" s="1190"/>
      <c r="K20" s="1189"/>
      <c r="L20" s="1189"/>
      <c r="M20" s="1189"/>
      <c r="N20" s="1189"/>
      <c r="O20" s="1189"/>
    </row>
    <row r="21" spans="2:15" ht="42" customHeight="1">
      <c r="B21" s="1193">
        <v>3</v>
      </c>
      <c r="C21" s="1190"/>
      <c r="D21" s="1190"/>
      <c r="E21" s="1190"/>
      <c r="F21" s="1190"/>
      <c r="G21" s="1190"/>
      <c r="H21" s="1190"/>
      <c r="I21" s="1190"/>
      <c r="J21" s="1190"/>
      <c r="K21" s="1189"/>
      <c r="L21" s="1741" t="s">
        <v>3787</v>
      </c>
      <c r="M21" s="1741"/>
      <c r="N21" s="1741"/>
      <c r="O21" s="1741"/>
    </row>
    <row r="22" spans="2:15" ht="42" customHeight="1">
      <c r="B22" s="1193">
        <v>4</v>
      </c>
      <c r="C22" s="1190"/>
      <c r="D22" s="1190"/>
      <c r="E22" s="1190"/>
      <c r="F22" s="1190"/>
      <c r="G22" s="1190"/>
      <c r="H22" s="1190"/>
      <c r="I22" s="1190"/>
      <c r="J22" s="1190"/>
      <c r="K22" s="1189"/>
      <c r="L22" s="1194" t="s">
        <v>3788</v>
      </c>
      <c r="M22" s="1740" t="s">
        <v>3789</v>
      </c>
      <c r="N22" s="1740"/>
      <c r="O22" s="1740"/>
    </row>
    <row r="23" spans="2:15" ht="42" customHeight="1">
      <c r="B23" s="1193">
        <v>5</v>
      </c>
      <c r="C23" s="1190"/>
      <c r="D23" s="1190"/>
      <c r="E23" s="1190"/>
      <c r="F23" s="1190"/>
      <c r="G23" s="1190"/>
      <c r="H23" s="1190"/>
      <c r="I23" s="1190"/>
      <c r="J23" s="1190"/>
      <c r="K23" s="1189"/>
      <c r="L23" s="1194" t="s">
        <v>3790</v>
      </c>
      <c r="M23" s="1740" t="s">
        <v>3791</v>
      </c>
      <c r="N23" s="1740"/>
      <c r="O23" s="1740"/>
    </row>
    <row r="24" spans="2:15" ht="42" customHeight="1">
      <c r="B24" s="1193">
        <v>6</v>
      </c>
      <c r="C24" s="1190"/>
      <c r="D24" s="1190"/>
      <c r="E24" s="1190"/>
      <c r="F24" s="1190"/>
      <c r="G24" s="1190"/>
      <c r="H24" s="1190"/>
      <c r="I24" s="1190"/>
      <c r="J24" s="1190"/>
      <c r="K24" s="1189"/>
      <c r="L24" s="1194" t="s">
        <v>3792</v>
      </c>
      <c r="M24" s="1740" t="s">
        <v>3793</v>
      </c>
      <c r="N24" s="1740"/>
      <c r="O24" s="1740"/>
    </row>
    <row r="25" spans="2:15" ht="42" customHeight="1">
      <c r="B25" s="1193">
        <v>7</v>
      </c>
      <c r="C25" s="1190"/>
      <c r="D25" s="1190"/>
      <c r="E25" s="1190"/>
      <c r="F25" s="1190"/>
      <c r="G25" s="1190"/>
      <c r="H25" s="1190"/>
      <c r="I25" s="1190"/>
      <c r="J25" s="1190"/>
      <c r="K25" s="1189"/>
      <c r="L25" s="1194" t="s">
        <v>3794</v>
      </c>
      <c r="M25" s="1740" t="s">
        <v>3795</v>
      </c>
      <c r="N25" s="1740"/>
      <c r="O25" s="1740"/>
    </row>
    <row r="26" spans="2:15" ht="42" customHeight="1">
      <c r="B26" s="1193">
        <v>8</v>
      </c>
      <c r="C26" s="1190"/>
      <c r="D26" s="1190"/>
      <c r="E26" s="1190"/>
      <c r="F26" s="1190"/>
      <c r="G26" s="1190"/>
      <c r="H26" s="1190"/>
      <c r="I26" s="1190"/>
      <c r="J26" s="1190"/>
      <c r="K26" s="1189"/>
      <c r="L26" s="1189"/>
      <c r="M26" s="1189"/>
      <c r="N26" s="1189"/>
      <c r="O26" s="1189"/>
    </row>
    <row r="27" spans="2:15" ht="42" customHeight="1">
      <c r="B27" s="1193">
        <v>9</v>
      </c>
      <c r="C27" s="1190"/>
      <c r="D27" s="1190"/>
      <c r="E27" s="1190"/>
      <c r="F27" s="1190"/>
      <c r="G27" s="1190"/>
      <c r="H27" s="1190"/>
      <c r="I27" s="1190"/>
      <c r="J27" s="1190"/>
      <c r="K27" s="1189"/>
      <c r="L27" s="1189"/>
      <c r="M27" s="1189"/>
      <c r="N27" s="1189"/>
      <c r="O27" s="1189"/>
    </row>
    <row r="28" spans="2:15" ht="42" customHeight="1">
      <c r="B28" s="1193">
        <v>10</v>
      </c>
      <c r="C28" s="1190"/>
      <c r="D28" s="1190"/>
      <c r="E28" s="1190"/>
      <c r="F28" s="1190"/>
      <c r="G28" s="1190"/>
      <c r="H28" s="1190"/>
      <c r="I28" s="1190"/>
      <c r="J28" s="1190"/>
      <c r="K28" s="1189"/>
      <c r="L28" s="1741" t="s">
        <v>3796</v>
      </c>
      <c r="M28" s="1741"/>
      <c r="N28" s="1741"/>
      <c r="O28" s="1741"/>
    </row>
    <row r="29" spans="2:15" ht="24" customHeight="1">
      <c r="B29" s="1195"/>
      <c r="C29" s="1195"/>
      <c r="D29" s="1195"/>
      <c r="E29" s="1195"/>
      <c r="F29" s="1195"/>
      <c r="G29" s="1195"/>
      <c r="H29" s="1195"/>
      <c r="I29" s="1195"/>
      <c r="J29" s="1195"/>
      <c r="K29" s="1189"/>
      <c r="L29" s="1740" t="s">
        <v>3797</v>
      </c>
      <c r="M29" s="1740"/>
      <c r="N29" s="1740"/>
      <c r="O29" s="1740"/>
    </row>
    <row r="30" spans="2:15" ht="24" customHeight="1">
      <c r="B30" s="1741" t="s">
        <v>3798</v>
      </c>
      <c r="C30" s="1741"/>
      <c r="D30" s="1741"/>
      <c r="E30" s="1741"/>
      <c r="F30" s="1741"/>
      <c r="G30" s="1741"/>
      <c r="H30" s="1741"/>
      <c r="I30" s="1741"/>
      <c r="J30" s="1741"/>
      <c r="K30" s="1189"/>
      <c r="L30" s="1740"/>
      <c r="M30" s="1740"/>
      <c r="N30" s="1740"/>
      <c r="O30" s="1740"/>
    </row>
    <row r="31" spans="2:15" ht="24" customHeight="1">
      <c r="B31" s="1192" t="s">
        <v>3520</v>
      </c>
      <c r="C31" s="1192" t="s">
        <v>3799</v>
      </c>
      <c r="D31" s="1192" t="s">
        <v>3800</v>
      </c>
      <c r="E31" s="1192" t="s">
        <v>3801</v>
      </c>
      <c r="F31" s="1192" t="s">
        <v>398</v>
      </c>
      <c r="G31" s="1192" t="s">
        <v>3802</v>
      </c>
      <c r="H31" s="1192" t="s">
        <v>3803</v>
      </c>
      <c r="I31" s="1192" t="s">
        <v>3804</v>
      </c>
      <c r="J31" s="1192" t="s">
        <v>3805</v>
      </c>
      <c r="K31" s="1189"/>
      <c r="L31" s="1740"/>
      <c r="M31" s="1740"/>
      <c r="N31" s="1740"/>
      <c r="O31" s="1740"/>
    </row>
    <row r="32" spans="2:15" ht="42" customHeight="1">
      <c r="B32" s="1196">
        <v>1</v>
      </c>
      <c r="C32" s="1190"/>
      <c r="D32" s="1190"/>
      <c r="E32" s="1190"/>
      <c r="F32" s="1190"/>
      <c r="G32" s="1190"/>
      <c r="H32" s="1190"/>
      <c r="I32" s="1190"/>
      <c r="J32" s="1190"/>
      <c r="K32" s="1189"/>
      <c r="L32" s="1740"/>
      <c r="M32" s="1740"/>
      <c r="N32" s="1740"/>
      <c r="O32" s="1740"/>
    </row>
    <row r="33" spans="2:15" ht="42" customHeight="1">
      <c r="B33" s="1196">
        <v>2</v>
      </c>
      <c r="C33" s="1190"/>
      <c r="D33" s="1190"/>
      <c r="E33" s="1190"/>
      <c r="F33" s="1190"/>
      <c r="G33" s="1190"/>
      <c r="H33" s="1190"/>
      <c r="I33" s="1190"/>
      <c r="J33" s="1190"/>
      <c r="K33" s="1189"/>
      <c r="L33" s="1189"/>
      <c r="M33" s="1189"/>
      <c r="N33" s="1189"/>
      <c r="O33" s="1189"/>
    </row>
    <row r="34" spans="2:15" ht="42" customHeight="1">
      <c r="B34" s="1196">
        <v>3</v>
      </c>
      <c r="C34" s="1190"/>
      <c r="D34" s="1190"/>
      <c r="E34" s="1190"/>
      <c r="F34" s="1190"/>
      <c r="G34" s="1190"/>
      <c r="H34" s="1190"/>
      <c r="I34" s="1190"/>
      <c r="J34" s="1190"/>
      <c r="K34" s="1189"/>
      <c r="L34" s="1741" t="s">
        <v>3806</v>
      </c>
      <c r="M34" s="1741"/>
      <c r="N34" s="1741"/>
      <c r="O34" s="1741"/>
    </row>
    <row r="35" spans="2:15" ht="20.100000000000001" customHeight="1">
      <c r="B35" s="1189"/>
      <c r="C35" s="1189"/>
      <c r="D35" s="1189"/>
      <c r="E35" s="1189"/>
      <c r="F35" s="1189"/>
      <c r="G35" s="1189"/>
      <c r="H35" s="1189"/>
      <c r="I35" s="1189"/>
      <c r="J35" s="1189"/>
      <c r="K35" s="1189"/>
      <c r="L35" s="1197" t="s">
        <v>3807</v>
      </c>
      <c r="M35" s="1190"/>
      <c r="N35" s="1190"/>
      <c r="O35" s="1190"/>
    </row>
    <row r="36" spans="2:15" ht="24" customHeight="1">
      <c r="B36" s="1739" t="s">
        <v>3808</v>
      </c>
      <c r="C36" s="1739"/>
      <c r="D36" s="1739"/>
      <c r="E36" s="1739"/>
      <c r="F36" s="1739"/>
      <c r="G36" s="1739"/>
      <c r="H36" s="1739"/>
      <c r="I36" s="1739"/>
      <c r="J36" s="1739"/>
      <c r="K36" s="1189"/>
      <c r="L36" s="1197" t="s">
        <v>3809</v>
      </c>
      <c r="M36" s="1198"/>
      <c r="N36" s="1198"/>
      <c r="O36" s="1198"/>
    </row>
    <row r="37" spans="2:15" ht="42" customHeight="1">
      <c r="B37" s="1192" t="s">
        <v>315</v>
      </c>
      <c r="C37" s="1192" t="s">
        <v>3810</v>
      </c>
      <c r="D37" s="1192" t="s">
        <v>3811</v>
      </c>
      <c r="E37" s="1192" t="s">
        <v>3812</v>
      </c>
      <c r="F37" s="1192" t="s">
        <v>3813</v>
      </c>
      <c r="G37" s="1192" t="s">
        <v>3814</v>
      </c>
      <c r="H37" s="1192" t="s">
        <v>3815</v>
      </c>
      <c r="I37" s="1192" t="s">
        <v>3715</v>
      </c>
      <c r="J37" s="1192" t="s">
        <v>3804</v>
      </c>
      <c r="K37" s="1189"/>
      <c r="L37" s="1197" t="s">
        <v>3816</v>
      </c>
      <c r="M37" s="1191"/>
      <c r="N37" s="1191"/>
      <c r="O37" s="1191"/>
    </row>
    <row r="38" spans="2:15" ht="48" customHeight="1">
      <c r="B38" s="1199" t="s">
        <v>3788</v>
      </c>
      <c r="C38" s="1191" t="s">
        <v>3817</v>
      </c>
      <c r="D38" s="1190"/>
      <c r="E38" s="1190"/>
      <c r="F38" s="1190"/>
      <c r="G38" s="1190"/>
      <c r="H38" s="1190"/>
      <c r="I38" s="1190"/>
      <c r="J38" s="1190"/>
      <c r="K38" s="1189"/>
      <c r="L38" s="1189"/>
      <c r="M38" s="1189"/>
      <c r="N38" s="1189"/>
      <c r="O38" s="1189"/>
    </row>
    <row r="39" spans="2:15" ht="48" customHeight="1">
      <c r="B39" s="1199" t="s">
        <v>3790</v>
      </c>
      <c r="C39" s="1191" t="s">
        <v>3818</v>
      </c>
      <c r="D39" s="1190"/>
      <c r="E39" s="1190"/>
      <c r="F39" s="1190"/>
      <c r="G39" s="1190"/>
      <c r="H39" s="1190"/>
      <c r="I39" s="1190"/>
      <c r="J39" s="1190"/>
      <c r="K39" s="1189"/>
      <c r="L39" s="1189"/>
      <c r="M39" s="1189"/>
      <c r="N39" s="1189"/>
      <c r="O39" s="1189"/>
    </row>
    <row r="40" spans="2:15" ht="48" customHeight="1">
      <c r="B40" s="1199" t="s">
        <v>3792</v>
      </c>
      <c r="C40" s="1191" t="s">
        <v>3819</v>
      </c>
      <c r="D40" s="1190"/>
      <c r="E40" s="1190"/>
      <c r="F40" s="1190"/>
      <c r="G40" s="1190"/>
      <c r="H40" s="1190"/>
      <c r="I40" s="1190"/>
      <c r="J40" s="1190"/>
      <c r="K40" s="1189"/>
      <c r="L40" s="1189"/>
      <c r="M40" s="1189"/>
      <c r="N40" s="1189"/>
      <c r="O40" s="1189"/>
    </row>
    <row r="41" spans="2:15" ht="48" customHeight="1">
      <c r="B41" s="1199" t="s">
        <v>3794</v>
      </c>
      <c r="C41" s="1191" t="s">
        <v>3820</v>
      </c>
      <c r="D41" s="1190"/>
      <c r="E41" s="1190"/>
      <c r="F41" s="1190"/>
      <c r="G41" s="1190"/>
      <c r="H41" s="1190"/>
      <c r="I41" s="1190"/>
      <c r="J41" s="1190"/>
      <c r="K41" s="1189"/>
      <c r="L41" s="1189"/>
      <c r="M41" s="1189"/>
      <c r="N41" s="1189"/>
      <c r="O41" s="1189"/>
    </row>
    <row r="42" spans="2:15" ht="42" customHeight="1">
      <c r="B42" s="1730" t="s">
        <v>3821</v>
      </c>
      <c r="C42" s="1730"/>
      <c r="D42" s="1731"/>
      <c r="E42" s="1731"/>
      <c r="F42" s="1731"/>
      <c r="G42" s="1731"/>
      <c r="H42" s="1731"/>
      <c r="I42" s="1731"/>
      <c r="J42" s="1731"/>
      <c r="K42" s="1189"/>
      <c r="L42" s="1189"/>
      <c r="M42" s="1189"/>
      <c r="N42" s="1189"/>
      <c r="O42" s="1189"/>
    </row>
    <row r="43" spans="2:15" ht="42" customHeight="1">
      <c r="B43" s="1730" t="s">
        <v>3822</v>
      </c>
      <c r="C43" s="1730"/>
      <c r="D43" s="1731"/>
      <c r="E43" s="1731"/>
      <c r="F43" s="1731"/>
      <c r="G43" s="1731"/>
      <c r="H43" s="1731"/>
      <c r="I43" s="1731"/>
      <c r="J43" s="1731"/>
      <c r="K43" s="1189"/>
      <c r="L43" s="1189"/>
      <c r="M43" s="1189"/>
      <c r="N43" s="1189"/>
      <c r="O43" s="1189"/>
    </row>
    <row r="44" spans="2:15" ht="42" customHeight="1">
      <c r="B44" s="1730" t="s">
        <v>3823</v>
      </c>
      <c r="C44" s="1730"/>
      <c r="D44" s="1731"/>
      <c r="E44" s="1731"/>
      <c r="F44" s="1731"/>
      <c r="G44" s="1731"/>
      <c r="H44" s="1731"/>
      <c r="I44" s="1731"/>
      <c r="J44" s="1731"/>
      <c r="K44" s="1189"/>
      <c r="L44" s="1189"/>
      <c r="M44" s="1189"/>
      <c r="N44" s="1189"/>
      <c r="O44" s="1189"/>
    </row>
    <row r="45" spans="2:15" ht="24" customHeight="1">
      <c r="B45" s="1739" t="s">
        <v>3824</v>
      </c>
      <c r="C45" s="1739"/>
      <c r="D45" s="1739"/>
      <c r="E45" s="1739"/>
      <c r="F45" s="1739"/>
      <c r="G45" s="1739"/>
      <c r="H45" s="1739"/>
      <c r="I45" s="1739"/>
      <c r="J45" s="1739"/>
      <c r="K45" s="1189"/>
      <c r="L45" s="1189"/>
      <c r="M45" s="1189"/>
      <c r="N45" s="1189"/>
      <c r="O45" s="1189"/>
    </row>
    <row r="46" spans="2:15" ht="42" customHeight="1">
      <c r="B46" s="1192" t="s">
        <v>3520</v>
      </c>
      <c r="C46" s="1192" t="s">
        <v>3825</v>
      </c>
      <c r="D46" s="1192" t="s">
        <v>3826</v>
      </c>
      <c r="E46" s="1192" t="s">
        <v>3827</v>
      </c>
      <c r="F46" s="1192" t="s">
        <v>3828</v>
      </c>
      <c r="G46" s="1192" t="s">
        <v>3715</v>
      </c>
      <c r="H46" s="1192" t="s">
        <v>3829</v>
      </c>
      <c r="I46" s="1192" t="s">
        <v>3830</v>
      </c>
      <c r="J46" s="1192" t="s">
        <v>3831</v>
      </c>
      <c r="K46" s="1189"/>
      <c r="L46" s="1189"/>
      <c r="M46" s="1189"/>
      <c r="N46" s="1189"/>
      <c r="O46" s="1189"/>
    </row>
    <row r="47" spans="2:15" ht="38.1" customHeight="1">
      <c r="B47" s="1192">
        <v>1</v>
      </c>
      <c r="C47" s="1190"/>
      <c r="D47" s="1190"/>
      <c r="E47" s="1190"/>
      <c r="F47" s="1190"/>
      <c r="G47" s="1190"/>
      <c r="H47" s="1190"/>
      <c r="I47" s="1190"/>
      <c r="J47" s="1190"/>
      <c r="K47" s="1189"/>
      <c r="L47" s="1189"/>
      <c r="M47" s="1189"/>
      <c r="N47" s="1189"/>
      <c r="O47" s="1189"/>
    </row>
    <row r="48" spans="2:15" ht="38.1" customHeight="1">
      <c r="B48" s="1192">
        <v>2</v>
      </c>
      <c r="C48" s="1190"/>
      <c r="D48" s="1190"/>
      <c r="E48" s="1190"/>
      <c r="F48" s="1190"/>
      <c r="G48" s="1190"/>
      <c r="H48" s="1190"/>
      <c r="I48" s="1190"/>
      <c r="J48" s="1190"/>
      <c r="K48" s="1189"/>
      <c r="L48" s="1189"/>
      <c r="M48" s="1189"/>
      <c r="N48" s="1189"/>
      <c r="O48" s="1189"/>
    </row>
    <row r="49" spans="2:15" ht="38.1" customHeight="1">
      <c r="B49" s="1192">
        <v>3</v>
      </c>
      <c r="C49" s="1190"/>
      <c r="D49" s="1190"/>
      <c r="E49" s="1190"/>
      <c r="F49" s="1190"/>
      <c r="G49" s="1190"/>
      <c r="H49" s="1190"/>
      <c r="I49" s="1190"/>
      <c r="J49" s="1190"/>
      <c r="K49" s="1189"/>
      <c r="L49" s="1189"/>
      <c r="M49" s="1189"/>
      <c r="N49" s="1189"/>
      <c r="O49" s="1189"/>
    </row>
    <row r="50" spans="2:15" ht="38.1" customHeight="1">
      <c r="B50" s="1192">
        <v>4</v>
      </c>
      <c r="C50" s="1190"/>
      <c r="D50" s="1190"/>
      <c r="E50" s="1190"/>
      <c r="F50" s="1190"/>
      <c r="G50" s="1190"/>
      <c r="H50" s="1190"/>
      <c r="I50" s="1190"/>
      <c r="J50" s="1190"/>
      <c r="K50" s="1189"/>
      <c r="L50" s="1189"/>
      <c r="M50" s="1189"/>
      <c r="N50" s="1189"/>
      <c r="O50" s="1189"/>
    </row>
    <row r="51" spans="2:15" ht="38.1" customHeight="1">
      <c r="B51" s="1192">
        <v>5</v>
      </c>
      <c r="C51" s="1190"/>
      <c r="D51" s="1190"/>
      <c r="E51" s="1190"/>
      <c r="F51" s="1190"/>
      <c r="G51" s="1190"/>
      <c r="H51" s="1190"/>
      <c r="I51" s="1190"/>
      <c r="J51" s="1190"/>
      <c r="K51" s="1189"/>
      <c r="L51" s="1189"/>
      <c r="M51" s="1189"/>
      <c r="N51" s="1189"/>
      <c r="O51" s="1189"/>
    </row>
    <row r="52" spans="2:15" ht="38.1" customHeight="1">
      <c r="B52" s="1192">
        <v>6</v>
      </c>
      <c r="C52" s="1190"/>
      <c r="D52" s="1190"/>
      <c r="E52" s="1190"/>
      <c r="F52" s="1190"/>
      <c r="G52" s="1190"/>
      <c r="H52" s="1190"/>
      <c r="I52" s="1190"/>
      <c r="J52" s="1190"/>
      <c r="K52" s="1189"/>
      <c r="L52" s="1189"/>
      <c r="M52" s="1189"/>
      <c r="N52" s="1189"/>
      <c r="O52" s="1189"/>
    </row>
    <row r="53" spans="2:15" ht="38.1" customHeight="1">
      <c r="B53" s="1192">
        <v>7</v>
      </c>
      <c r="C53" s="1190"/>
      <c r="D53" s="1190"/>
      <c r="E53" s="1190"/>
      <c r="F53" s="1190"/>
      <c r="G53" s="1190"/>
      <c r="H53" s="1190"/>
      <c r="I53" s="1190"/>
      <c r="J53" s="1190"/>
      <c r="K53" s="1189"/>
      <c r="L53" s="1189"/>
      <c r="M53" s="1189"/>
      <c r="N53" s="1189"/>
      <c r="O53" s="1189"/>
    </row>
    <row r="54" spans="2:15" ht="20.100000000000001" customHeight="1">
      <c r="B54" s="1189"/>
      <c r="C54" s="1189"/>
      <c r="D54" s="1189"/>
      <c r="E54" s="1189"/>
      <c r="F54" s="1189"/>
      <c r="G54" s="1189"/>
      <c r="H54" s="1189"/>
      <c r="I54" s="1189"/>
      <c r="J54" s="1189"/>
      <c r="K54" s="1189"/>
      <c r="L54" s="1189"/>
      <c r="M54" s="1189"/>
      <c r="N54" s="1189"/>
      <c r="O54" s="1189"/>
    </row>
    <row r="55" spans="2:15" ht="24" customHeight="1">
      <c r="B55" s="1739" t="s">
        <v>3832</v>
      </c>
      <c r="C55" s="1739"/>
      <c r="D55" s="1739"/>
      <c r="E55" s="1739"/>
      <c r="F55" s="1739"/>
      <c r="G55" s="1739"/>
      <c r="H55" s="1739"/>
      <c r="I55" s="1739"/>
      <c r="J55" s="1739"/>
      <c r="K55" s="1189"/>
      <c r="L55" s="1189"/>
      <c r="M55" s="1189"/>
      <c r="N55" s="1189"/>
      <c r="O55" s="1189"/>
    </row>
    <row r="56" spans="2:15" ht="42" customHeight="1">
      <c r="B56" s="1730" t="s">
        <v>3833</v>
      </c>
      <c r="C56" s="1730"/>
      <c r="D56" s="1731"/>
      <c r="E56" s="1731"/>
      <c r="F56" s="1731"/>
      <c r="G56" s="1731"/>
      <c r="H56" s="1731"/>
      <c r="I56" s="1731"/>
      <c r="J56" s="1731"/>
      <c r="K56" s="1189"/>
      <c r="L56" s="1189"/>
      <c r="M56" s="1189"/>
      <c r="N56" s="1189"/>
      <c r="O56" s="1189"/>
    </row>
    <row r="57" spans="2:15" ht="42" customHeight="1">
      <c r="B57" s="1730" t="s">
        <v>3834</v>
      </c>
      <c r="C57" s="1730"/>
      <c r="D57" s="1731"/>
      <c r="E57" s="1731"/>
      <c r="F57" s="1731"/>
      <c r="G57" s="1731"/>
      <c r="H57" s="1731"/>
      <c r="I57" s="1731"/>
      <c r="J57" s="1731"/>
      <c r="K57" s="1189"/>
      <c r="L57" s="1189"/>
      <c r="M57" s="1189"/>
      <c r="N57" s="1189"/>
      <c r="O57" s="1189"/>
    </row>
    <row r="58" spans="2:15" ht="42" customHeight="1">
      <c r="B58" s="1730" t="s">
        <v>3835</v>
      </c>
      <c r="C58" s="1730"/>
      <c r="D58" s="1731"/>
      <c r="E58" s="1731"/>
      <c r="F58" s="1731"/>
      <c r="G58" s="1731"/>
      <c r="H58" s="1731"/>
      <c r="I58" s="1731"/>
      <c r="J58" s="1731"/>
      <c r="K58" s="1189"/>
      <c r="L58" s="1189"/>
      <c r="M58" s="1189"/>
      <c r="N58" s="1189"/>
      <c r="O58" s="1189"/>
    </row>
    <row r="59" spans="2:15" ht="36" customHeight="1">
      <c r="B59" s="1742" t="s">
        <v>3836</v>
      </c>
      <c r="C59" s="1743"/>
      <c r="D59" s="1731"/>
      <c r="E59" s="1731"/>
      <c r="F59" s="1742" t="s">
        <v>3837</v>
      </c>
      <c r="G59" s="1743"/>
      <c r="H59" s="1731"/>
      <c r="I59" s="1731"/>
      <c r="J59" s="1731"/>
      <c r="K59" s="1189"/>
      <c r="L59" s="1189"/>
      <c r="M59" s="1189"/>
      <c r="N59" s="1189"/>
      <c r="O59" s="1189"/>
    </row>
    <row r="60" spans="2:15" ht="20.100000000000001" customHeight="1">
      <c r="B60" s="1189"/>
      <c r="C60" s="1189"/>
      <c r="D60" s="1189"/>
      <c r="E60" s="1189"/>
      <c r="F60" s="1189"/>
      <c r="G60" s="1189"/>
      <c r="H60" s="1189"/>
      <c r="I60" s="1189"/>
      <c r="J60" s="1189"/>
      <c r="K60" s="1189"/>
      <c r="L60" s="1189"/>
      <c r="M60" s="1189"/>
      <c r="N60" s="1189"/>
      <c r="O60" s="1189"/>
    </row>
    <row r="61" spans="2:15" ht="24" customHeight="1">
      <c r="B61" s="1739" t="s">
        <v>3838</v>
      </c>
      <c r="C61" s="1739"/>
      <c r="D61" s="1739"/>
      <c r="E61" s="1739"/>
      <c r="F61" s="1739"/>
      <c r="G61" s="1739"/>
      <c r="H61" s="1739"/>
      <c r="I61" s="1739"/>
      <c r="J61" s="1739"/>
      <c r="K61" s="1189"/>
      <c r="L61" s="1189"/>
      <c r="M61" s="1189"/>
      <c r="N61" s="1189"/>
      <c r="O61" s="1189"/>
    </row>
    <row r="62" spans="2:15" ht="20.100000000000001" customHeight="1">
      <c r="B62" s="1745" t="s">
        <v>3715</v>
      </c>
      <c r="C62" s="1745"/>
      <c r="D62" s="1745" t="s">
        <v>3839</v>
      </c>
      <c r="E62" s="1745"/>
      <c r="F62" s="1745" t="s">
        <v>189</v>
      </c>
      <c r="G62" s="1745"/>
      <c r="H62" s="1745" t="s">
        <v>3840</v>
      </c>
      <c r="I62" s="1745"/>
      <c r="J62" s="1745"/>
      <c r="K62" s="1189"/>
      <c r="L62" s="1189"/>
      <c r="M62" s="1189"/>
      <c r="N62" s="1189"/>
      <c r="O62" s="1189"/>
    </row>
    <row r="63" spans="2:15" ht="30" customHeight="1">
      <c r="B63" s="1744" t="s">
        <v>3841</v>
      </c>
      <c r="C63" s="1744"/>
      <c r="D63" s="1731"/>
      <c r="E63" s="1731"/>
      <c r="F63" s="1731"/>
      <c r="G63" s="1731"/>
      <c r="H63" s="1731"/>
      <c r="I63" s="1731"/>
      <c r="J63" s="1731"/>
      <c r="K63" s="1189"/>
      <c r="L63" s="1189"/>
      <c r="M63" s="1189"/>
      <c r="N63" s="1189"/>
      <c r="O63" s="1189"/>
    </row>
    <row r="64" spans="2:15" ht="30" customHeight="1">
      <c r="B64" s="1744" t="s">
        <v>3842</v>
      </c>
      <c r="C64" s="1744"/>
      <c r="D64" s="1731"/>
      <c r="E64" s="1731"/>
      <c r="F64" s="1731"/>
      <c r="G64" s="1731"/>
      <c r="H64" s="1731"/>
      <c r="I64" s="1731"/>
      <c r="J64" s="1731"/>
      <c r="K64" s="1189"/>
      <c r="L64" s="1189"/>
      <c r="M64" s="1189"/>
      <c r="N64" s="1189"/>
      <c r="O64" s="1189"/>
    </row>
    <row r="65" spans="2:15" ht="30" customHeight="1">
      <c r="B65" s="1744" t="s">
        <v>3843</v>
      </c>
      <c r="C65" s="1744"/>
      <c r="D65" s="1731"/>
      <c r="E65" s="1731"/>
      <c r="F65" s="1731"/>
      <c r="G65" s="1731"/>
      <c r="H65" s="1731"/>
      <c r="I65" s="1731"/>
      <c r="J65" s="1731"/>
      <c r="K65" s="1189"/>
      <c r="L65" s="1189"/>
      <c r="M65" s="1189"/>
      <c r="N65" s="1189"/>
      <c r="O65" s="1189"/>
    </row>
    <row r="66" spans="2:15" ht="30" customHeight="1">
      <c r="B66" s="1744" t="s">
        <v>3844</v>
      </c>
      <c r="C66" s="1744"/>
      <c r="D66" s="1731"/>
      <c r="E66" s="1731"/>
      <c r="F66" s="1731"/>
      <c r="G66" s="1731"/>
      <c r="H66" s="1731"/>
      <c r="I66" s="1731"/>
      <c r="J66" s="1731"/>
      <c r="K66" s="1189"/>
      <c r="L66" s="1189"/>
      <c r="M66" s="1189"/>
      <c r="N66" s="1189"/>
      <c r="O66" s="1189"/>
    </row>
    <row r="67" spans="2:15" ht="20.100000000000001" customHeight="1">
      <c r="B67" s="1189"/>
      <c r="C67" s="1189"/>
      <c r="D67" s="1189"/>
      <c r="E67" s="1189"/>
      <c r="F67" s="1189"/>
      <c r="G67" s="1189"/>
      <c r="H67" s="1189"/>
      <c r="I67" s="1189"/>
      <c r="J67" s="1189"/>
      <c r="K67" s="1189"/>
      <c r="L67" s="1189"/>
      <c r="M67" s="1189"/>
      <c r="N67" s="1189"/>
      <c r="O67" s="1189"/>
    </row>
    <row r="68" spans="2:15" ht="24" customHeight="1">
      <c r="B68" s="1746" t="s">
        <v>3845</v>
      </c>
      <c r="C68" s="1746"/>
      <c r="D68" s="1746"/>
      <c r="E68" s="1746"/>
      <c r="F68" s="1746"/>
      <c r="G68" s="1746"/>
      <c r="H68" s="1746"/>
      <c r="I68" s="1746"/>
      <c r="J68" s="1746"/>
      <c r="K68" s="1189"/>
      <c r="L68" s="1189"/>
      <c r="M68" s="1189"/>
      <c r="N68" s="1189"/>
      <c r="O68" s="1189"/>
    </row>
    <row r="69" spans="2:15" ht="20.100000000000001" customHeight="1">
      <c r="B69" s="1745" t="s">
        <v>315</v>
      </c>
      <c r="C69" s="1745"/>
      <c r="D69" s="1745" t="s">
        <v>3846</v>
      </c>
      <c r="E69" s="1745"/>
      <c r="F69" s="1745"/>
      <c r="G69" s="1745" t="s">
        <v>3847</v>
      </c>
      <c r="H69" s="1745"/>
      <c r="I69" s="1745" t="s">
        <v>3848</v>
      </c>
      <c r="J69" s="1745"/>
      <c r="K69" s="1189"/>
      <c r="L69" s="1189"/>
      <c r="M69" s="1189"/>
      <c r="N69" s="1189"/>
      <c r="O69" s="1189"/>
    </row>
    <row r="70" spans="2:15" ht="30" customHeight="1">
      <c r="B70" s="1744" t="s">
        <v>3849</v>
      </c>
      <c r="C70" s="1744"/>
      <c r="D70" s="1731"/>
      <c r="E70" s="1731"/>
      <c r="F70" s="1731"/>
      <c r="G70" s="1731"/>
      <c r="H70" s="1731"/>
      <c r="I70" s="1731"/>
      <c r="J70" s="1731"/>
      <c r="K70" s="1189"/>
      <c r="L70" s="1189"/>
      <c r="M70" s="1189"/>
      <c r="N70" s="1189"/>
      <c r="O70" s="1189"/>
    </row>
    <row r="71" spans="2:15" ht="30" customHeight="1">
      <c r="B71" s="1744" t="s">
        <v>3850</v>
      </c>
      <c r="C71" s="1744"/>
      <c r="D71" s="1731"/>
      <c r="E71" s="1731"/>
      <c r="F71" s="1731"/>
      <c r="G71" s="1731"/>
      <c r="H71" s="1731"/>
      <c r="I71" s="1731"/>
      <c r="J71" s="1731"/>
      <c r="K71" s="1189"/>
      <c r="L71" s="1189"/>
      <c r="M71" s="1189"/>
      <c r="N71" s="1189"/>
      <c r="O71" s="1189"/>
    </row>
    <row r="72" spans="2:15" ht="30" customHeight="1">
      <c r="B72" s="1744" t="s">
        <v>3851</v>
      </c>
      <c r="C72" s="1744"/>
      <c r="D72" s="1731"/>
      <c r="E72" s="1731"/>
      <c r="F72" s="1731"/>
      <c r="G72" s="1731"/>
      <c r="H72" s="1731"/>
      <c r="I72" s="1731"/>
      <c r="J72" s="1731"/>
      <c r="K72" s="1189"/>
      <c r="L72" s="1189"/>
      <c r="M72" s="1189"/>
      <c r="N72" s="1189"/>
      <c r="O72" s="1189"/>
    </row>
    <row r="73" spans="2:15" ht="30" customHeight="1">
      <c r="B73" s="1744" t="s">
        <v>3852</v>
      </c>
      <c r="C73" s="1744"/>
      <c r="D73" s="1731"/>
      <c r="E73" s="1731"/>
      <c r="F73" s="1731"/>
      <c r="G73" s="1731"/>
      <c r="H73" s="1731"/>
      <c r="I73" s="1731"/>
      <c r="J73" s="1731"/>
      <c r="K73" s="1189"/>
      <c r="L73" s="1189"/>
      <c r="M73" s="1189"/>
      <c r="N73" s="1189"/>
      <c r="O73" s="1189"/>
    </row>
    <row r="74" spans="2:15" ht="30" customHeight="1">
      <c r="B74" s="1744" t="s">
        <v>3853</v>
      </c>
      <c r="C74" s="1744"/>
      <c r="D74" s="1731"/>
      <c r="E74" s="1731"/>
      <c r="F74" s="1731"/>
      <c r="G74" s="1731"/>
      <c r="H74" s="1731"/>
      <c r="I74" s="1731"/>
      <c r="J74" s="1731"/>
      <c r="K74" s="1189"/>
      <c r="L74" s="1189"/>
      <c r="M74" s="1189"/>
      <c r="N74" s="1189"/>
      <c r="O74" s="1189"/>
    </row>
    <row r="75" spans="2:15" ht="20.100000000000001" customHeight="1">
      <c r="B75" s="1189"/>
      <c r="C75" s="1189"/>
      <c r="D75" s="1189"/>
      <c r="E75" s="1189"/>
      <c r="F75" s="1189"/>
      <c r="G75" s="1189"/>
      <c r="H75" s="1189"/>
      <c r="I75" s="1189"/>
      <c r="J75" s="1189"/>
      <c r="K75" s="1189"/>
      <c r="L75" s="1189"/>
      <c r="M75" s="1189"/>
      <c r="N75" s="1189"/>
      <c r="O75" s="1189"/>
    </row>
    <row r="76" spans="2:15" ht="20.100000000000001" customHeight="1">
      <c r="B76" s="1189"/>
      <c r="C76" s="1189"/>
      <c r="D76" s="1189"/>
      <c r="E76" s="1189"/>
      <c r="F76" s="1189"/>
      <c r="G76" s="1189"/>
      <c r="H76" s="1189"/>
      <c r="I76" s="1189"/>
      <c r="J76" s="1189"/>
      <c r="K76" s="1189"/>
      <c r="L76" s="1189"/>
      <c r="M76" s="1189"/>
      <c r="N76" s="1189"/>
      <c r="O76" s="1189"/>
    </row>
    <row r="77" spans="2:15" ht="20.100000000000001" customHeight="1">
      <c r="B77" s="1741" t="s">
        <v>3854</v>
      </c>
      <c r="C77" s="1741"/>
      <c r="D77" s="1741"/>
      <c r="E77" s="1741"/>
      <c r="F77" s="1741"/>
      <c r="G77" s="1741"/>
      <c r="H77" s="1741"/>
      <c r="I77" s="1741"/>
      <c r="J77" s="1741"/>
      <c r="K77" s="1189"/>
      <c r="L77" s="1189"/>
      <c r="M77" s="1189"/>
      <c r="N77" s="1189"/>
      <c r="O77" s="1189"/>
    </row>
    <row r="78" spans="2:15" ht="27.95" customHeight="1">
      <c r="B78" s="1747" t="s">
        <v>3855</v>
      </c>
      <c r="C78" s="1747"/>
      <c r="D78" s="1747"/>
      <c r="E78" s="1747"/>
      <c r="F78" s="1747"/>
      <c r="G78" s="1747"/>
      <c r="H78" s="1747"/>
      <c r="I78" s="1747"/>
      <c r="J78" s="1747"/>
      <c r="K78" s="1189"/>
      <c r="L78" s="1189"/>
      <c r="M78" s="1189"/>
      <c r="N78" s="1189"/>
      <c r="O78" s="1189"/>
    </row>
    <row r="79" spans="2:15" ht="27.95" customHeight="1">
      <c r="B79" s="1747"/>
      <c r="C79" s="1747"/>
      <c r="D79" s="1747"/>
      <c r="E79" s="1747"/>
      <c r="F79" s="1747"/>
      <c r="G79" s="1747"/>
      <c r="H79" s="1747"/>
      <c r="I79" s="1747"/>
      <c r="J79" s="1747"/>
      <c r="K79" s="1189"/>
      <c r="L79" s="1189"/>
      <c r="M79" s="1189"/>
      <c r="N79" s="1189"/>
      <c r="O79" s="1189"/>
    </row>
    <row r="80" spans="2:15" ht="20.100000000000001" customHeight="1">
      <c r="B80" s="1189"/>
      <c r="C80" s="1189"/>
      <c r="D80" s="1189"/>
      <c r="E80" s="1189"/>
      <c r="F80" s="1189"/>
      <c r="G80" s="1189"/>
      <c r="H80" s="1189"/>
      <c r="I80" s="1189"/>
      <c r="J80" s="1189"/>
      <c r="K80" s="1189"/>
      <c r="L80" s="1189"/>
      <c r="M80" s="1189"/>
      <c r="N80" s="1189"/>
      <c r="O80" s="1189"/>
    </row>
  </sheetData>
  <mergeCells count="128">
    <mergeCell ref="B74:C74"/>
    <mergeCell ref="D74:F74"/>
    <mergeCell ref="G74:H74"/>
    <mergeCell ref="I74:J74"/>
    <mergeCell ref="B77:J77"/>
    <mergeCell ref="B78:J79"/>
    <mergeCell ref="B72:C72"/>
    <mergeCell ref="D72:F72"/>
    <mergeCell ref="G72:H72"/>
    <mergeCell ref="I72:J72"/>
    <mergeCell ref="B73:C73"/>
    <mergeCell ref="D73:F73"/>
    <mergeCell ref="G73:H73"/>
    <mergeCell ref="I73:J73"/>
    <mergeCell ref="B70:C70"/>
    <mergeCell ref="D70:F70"/>
    <mergeCell ref="G70:H70"/>
    <mergeCell ref="I70:J70"/>
    <mergeCell ref="B71:C71"/>
    <mergeCell ref="D71:F71"/>
    <mergeCell ref="G71:H71"/>
    <mergeCell ref="I71:J71"/>
    <mergeCell ref="B66:C66"/>
    <mergeCell ref="D66:E66"/>
    <mergeCell ref="F66:G66"/>
    <mergeCell ref="H66:J66"/>
    <mergeCell ref="B68:J68"/>
    <mergeCell ref="B69:C69"/>
    <mergeCell ref="D69:F69"/>
    <mergeCell ref="G69:H69"/>
    <mergeCell ref="I69:J69"/>
    <mergeCell ref="B64:C64"/>
    <mergeCell ref="D64:E64"/>
    <mergeCell ref="F64:G64"/>
    <mergeCell ref="H64:J64"/>
    <mergeCell ref="B65:C65"/>
    <mergeCell ref="D65:E65"/>
    <mergeCell ref="F65:G65"/>
    <mergeCell ref="H65:J65"/>
    <mergeCell ref="B61:J61"/>
    <mergeCell ref="B62:C62"/>
    <mergeCell ref="D62:E62"/>
    <mergeCell ref="F62:G62"/>
    <mergeCell ref="H62:J62"/>
    <mergeCell ref="B63:C63"/>
    <mergeCell ref="D63:E63"/>
    <mergeCell ref="F63:G63"/>
    <mergeCell ref="H63:J63"/>
    <mergeCell ref="B57:C57"/>
    <mergeCell ref="D57:J57"/>
    <mergeCell ref="B58:C58"/>
    <mergeCell ref="D58:J58"/>
    <mergeCell ref="B59:C59"/>
    <mergeCell ref="D59:E59"/>
    <mergeCell ref="F59:G59"/>
    <mergeCell ref="H59:J59"/>
    <mergeCell ref="B44:C44"/>
    <mergeCell ref="D44:J44"/>
    <mergeCell ref="B45:J45"/>
    <mergeCell ref="B55:J55"/>
    <mergeCell ref="B56:C56"/>
    <mergeCell ref="D56:J56"/>
    <mergeCell ref="B30:J30"/>
    <mergeCell ref="L34:O34"/>
    <mergeCell ref="B36:J36"/>
    <mergeCell ref="B42:C42"/>
    <mergeCell ref="D42:J42"/>
    <mergeCell ref="B43:C43"/>
    <mergeCell ref="D43:J43"/>
    <mergeCell ref="M22:O22"/>
    <mergeCell ref="M23:O23"/>
    <mergeCell ref="M24:O24"/>
    <mergeCell ref="M25:O25"/>
    <mergeCell ref="L28:O28"/>
    <mergeCell ref="L29:O32"/>
    <mergeCell ref="L16:O16"/>
    <mergeCell ref="B17:J17"/>
    <mergeCell ref="L17:O17"/>
    <mergeCell ref="L18:O18"/>
    <mergeCell ref="L19:O19"/>
    <mergeCell ref="L21:O21"/>
    <mergeCell ref="B14:C14"/>
    <mergeCell ref="D14:J14"/>
    <mergeCell ref="L14:O14"/>
    <mergeCell ref="B15:C15"/>
    <mergeCell ref="D15:J15"/>
    <mergeCell ref="L15:O15"/>
    <mergeCell ref="B11:J11"/>
    <mergeCell ref="B12:C12"/>
    <mergeCell ref="D12:J12"/>
    <mergeCell ref="L12:O12"/>
    <mergeCell ref="B13:C13"/>
    <mergeCell ref="D13:J13"/>
    <mergeCell ref="L13:O13"/>
    <mergeCell ref="B9:C9"/>
    <mergeCell ref="D9:E9"/>
    <mergeCell ref="F9:G9"/>
    <mergeCell ref="H9:J9"/>
    <mergeCell ref="L9:M9"/>
    <mergeCell ref="N9:O9"/>
    <mergeCell ref="B8:C8"/>
    <mergeCell ref="D8:E8"/>
    <mergeCell ref="F8:G8"/>
    <mergeCell ref="H8:J8"/>
    <mergeCell ref="L8:M8"/>
    <mergeCell ref="N8:O8"/>
    <mergeCell ref="B7:C7"/>
    <mergeCell ref="D7:E7"/>
    <mergeCell ref="F7:G7"/>
    <mergeCell ref="H7:J7"/>
    <mergeCell ref="L7:M7"/>
    <mergeCell ref="N7:O7"/>
    <mergeCell ref="B6:C6"/>
    <mergeCell ref="D6:E6"/>
    <mergeCell ref="F6:G6"/>
    <mergeCell ref="H6:J6"/>
    <mergeCell ref="L6:M6"/>
    <mergeCell ref="N6:O6"/>
    <mergeCell ref="B1:O1"/>
    <mergeCell ref="B2:O2"/>
    <mergeCell ref="B4:J4"/>
    <mergeCell ref="L4:O4"/>
    <mergeCell ref="B5:C5"/>
    <mergeCell ref="D5:E5"/>
    <mergeCell ref="F5:G5"/>
    <mergeCell ref="H5:J5"/>
    <mergeCell ref="L5:M5"/>
    <mergeCell ref="N5:O5"/>
  </mergeCells>
  <conditionalFormatting sqref="I32:I34">
    <cfRule type="expression" dxfId="11" priority="7">
      <formula>I32="OUI"</formula>
    </cfRule>
    <cfRule type="expression" dxfId="10" priority="8">
      <formula>I32="NON"</formula>
    </cfRule>
    <cfRule type="expression" dxfId="9" priority="9">
      <formula>I32="NA"</formula>
    </cfRule>
  </conditionalFormatting>
  <conditionalFormatting sqref="I47:I53">
    <cfRule type="expression" dxfId="8" priority="4">
      <formula>I47="OUI"</formula>
    </cfRule>
    <cfRule type="expression" dxfId="7" priority="5">
      <formula>I47="NON"</formula>
    </cfRule>
    <cfRule type="expression" dxfId="6" priority="6">
      <formula>I47="NA"</formula>
    </cfRule>
  </conditionalFormatting>
  <conditionalFormatting sqref="J38:J41">
    <cfRule type="expression" dxfId="5" priority="1">
      <formula>J38="OUI"</formula>
    </cfRule>
    <cfRule type="expression" dxfId="4" priority="2">
      <formula>J38="NON"</formula>
    </cfRule>
    <cfRule type="expression" dxfId="3" priority="3">
      <formula>J38="NA"</formula>
    </cfRule>
  </conditionalFormatting>
  <conditionalFormatting sqref="N9:O9">
    <cfRule type="expression" dxfId="2" priority="10">
      <formula>N9="À CORRIGER"</formula>
    </cfRule>
    <cfRule type="expression" dxfId="1" priority="11">
      <formula>N9="VALIDATION À SIGNER"</formula>
    </cfRule>
    <cfRule type="expression" dxfId="0" priority="12">
      <formula>N9="À COMPLÉTER"</formula>
    </cfRule>
  </conditionalFormatting>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BCD1-774B-4C27-991D-823DD44B8AB2}">
  <dimension ref="A1:Z200"/>
  <sheetViews>
    <sheetView workbookViewId="0">
      <selection activeCell="A15" sqref="A15"/>
    </sheetView>
  </sheetViews>
  <sheetFormatPr baseColWidth="10" defaultColWidth="9" defaultRowHeight="15"/>
  <cols>
    <col min="1" max="1" width="3" style="473" customWidth="1"/>
    <col min="2" max="2" width="19" style="473" customWidth="1"/>
    <col min="3" max="3" width="22" style="473" customWidth="1"/>
    <col min="4" max="4" width="24" style="473" customWidth="1"/>
    <col min="5" max="6" width="22" style="473" customWidth="1"/>
    <col min="7" max="7" width="24" style="473" customWidth="1"/>
    <col min="8" max="8" width="28" style="473" customWidth="1"/>
    <col min="9" max="16384" width="9" style="473"/>
  </cols>
  <sheetData>
    <row r="1" spans="1:26" ht="30" customHeight="1">
      <c r="A1" s="1200"/>
      <c r="B1" s="1679" t="s">
        <v>5222</v>
      </c>
      <c r="C1" s="1679"/>
      <c r="D1" s="1679"/>
      <c r="E1" s="1679"/>
      <c r="F1" s="1679"/>
      <c r="G1" s="1679"/>
      <c r="H1" s="1679"/>
      <c r="I1" s="1200"/>
      <c r="J1" s="1200"/>
      <c r="K1" s="1200"/>
      <c r="L1" s="1200"/>
      <c r="M1" s="1200"/>
      <c r="N1" s="1200"/>
      <c r="O1" s="1200"/>
      <c r="P1" s="1200"/>
      <c r="Q1" s="1200"/>
      <c r="R1" s="1200"/>
      <c r="S1" s="1200"/>
      <c r="T1" s="1200"/>
      <c r="U1" s="1200"/>
      <c r="V1" s="1200"/>
      <c r="W1" s="1200"/>
      <c r="X1" s="1200"/>
      <c r="Y1" s="1200"/>
      <c r="Z1" s="1200"/>
    </row>
    <row r="2" spans="1:26" ht="35.1" customHeight="1">
      <c r="A2" s="1200"/>
      <c r="B2" s="1753" t="s">
        <v>5223</v>
      </c>
      <c r="C2" s="1754"/>
      <c r="D2" s="1754"/>
      <c r="E2" s="1754"/>
      <c r="F2" s="1754"/>
      <c r="G2" s="1754"/>
      <c r="H2" s="1755"/>
      <c r="I2" s="1200"/>
      <c r="J2" s="1200"/>
      <c r="K2" s="1200"/>
      <c r="L2" s="1200"/>
      <c r="M2" s="1200"/>
      <c r="N2" s="1200"/>
      <c r="O2" s="1200"/>
      <c r="P2" s="1200"/>
      <c r="Q2" s="1200"/>
      <c r="R2" s="1200"/>
      <c r="S2" s="1200"/>
      <c r="T2" s="1200"/>
      <c r="U2" s="1200"/>
      <c r="V2" s="1200"/>
      <c r="W2" s="1200"/>
      <c r="X2" s="1200"/>
      <c r="Y2" s="1200"/>
      <c r="Z2" s="1200"/>
    </row>
    <row r="3" spans="1:26" ht="35.1" customHeight="1">
      <c r="A3" s="1200"/>
      <c r="B3" s="1288" t="s">
        <v>4488</v>
      </c>
      <c r="C3" s="1200"/>
      <c r="D3" s="1200"/>
      <c r="E3" s="1200"/>
      <c r="F3" s="1200"/>
      <c r="G3" s="1200"/>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663" t="s">
        <v>4375</v>
      </c>
      <c r="C4" s="1663"/>
      <c r="D4" s="1663"/>
      <c r="E4" s="1663"/>
      <c r="F4" s="1663"/>
      <c r="G4" s="1663"/>
      <c r="H4" s="1663"/>
      <c r="I4" s="1200"/>
      <c r="J4" s="1200"/>
      <c r="K4" s="1200"/>
      <c r="L4" s="1200"/>
      <c r="M4" s="1200"/>
      <c r="N4" s="1200"/>
      <c r="O4" s="1200"/>
      <c r="P4" s="1200"/>
      <c r="Q4" s="1200"/>
      <c r="R4" s="1200"/>
      <c r="S4" s="1200"/>
      <c r="T4" s="1200"/>
      <c r="U4" s="1200"/>
      <c r="V4" s="1200"/>
      <c r="W4" s="1200"/>
      <c r="X4" s="1200"/>
      <c r="Y4" s="1200"/>
      <c r="Z4" s="1200"/>
    </row>
    <row r="5" spans="1:26" ht="35.1" customHeight="1">
      <c r="A5" s="1200"/>
      <c r="B5" s="1756" t="s">
        <v>4376</v>
      </c>
      <c r="C5" s="1757"/>
      <c r="D5" s="1758" t="s">
        <v>4377</v>
      </c>
      <c r="E5" s="1759"/>
      <c r="F5" s="1759"/>
      <c r="G5" s="1759"/>
      <c r="H5" s="1760"/>
      <c r="I5" s="1200"/>
      <c r="J5" s="1200"/>
      <c r="K5" s="1200"/>
      <c r="L5" s="1200"/>
      <c r="M5" s="1200"/>
      <c r="N5" s="1200"/>
      <c r="O5" s="1200"/>
      <c r="P5" s="1200"/>
      <c r="Q5" s="1200"/>
      <c r="R5" s="1200"/>
      <c r="S5" s="1200"/>
      <c r="T5" s="1200"/>
      <c r="U5" s="1200"/>
      <c r="V5" s="1200"/>
      <c r="W5" s="1200"/>
      <c r="X5" s="1200"/>
      <c r="Y5" s="1200"/>
      <c r="Z5" s="1200"/>
    </row>
    <row r="6" spans="1:26" ht="35.1" customHeight="1">
      <c r="A6" s="1200"/>
      <c r="B6" s="1748" t="s">
        <v>4359</v>
      </c>
      <c r="C6" s="1749"/>
      <c r="D6" s="1750" t="s">
        <v>4378</v>
      </c>
      <c r="E6" s="1751"/>
      <c r="F6" s="1751"/>
      <c r="G6" s="1751"/>
      <c r="H6" s="1752"/>
      <c r="I6" s="1200"/>
      <c r="J6" s="1200"/>
      <c r="K6" s="1200"/>
      <c r="L6" s="1200"/>
      <c r="M6" s="1200"/>
      <c r="N6" s="1200"/>
      <c r="O6" s="1200"/>
      <c r="P6" s="1200"/>
      <c r="Q6" s="1200"/>
      <c r="R6" s="1200"/>
      <c r="S6" s="1200"/>
      <c r="T6" s="1200"/>
      <c r="U6" s="1200"/>
      <c r="V6" s="1200"/>
      <c r="W6" s="1200"/>
      <c r="X6" s="1200"/>
      <c r="Y6" s="1200"/>
      <c r="Z6" s="1200"/>
    </row>
    <row r="7" spans="1:26" ht="35.1" customHeight="1">
      <c r="A7" s="1200"/>
      <c r="B7" s="1748" t="s">
        <v>4379</v>
      </c>
      <c r="C7" s="1749"/>
      <c r="D7" s="1750" t="s">
        <v>4380</v>
      </c>
      <c r="E7" s="1751"/>
      <c r="F7" s="1751"/>
      <c r="G7" s="1751"/>
      <c r="H7" s="1752"/>
      <c r="I7" s="1200"/>
      <c r="J7" s="1200"/>
      <c r="K7" s="1200"/>
      <c r="L7" s="1200"/>
      <c r="M7" s="1200"/>
      <c r="N7" s="1200"/>
      <c r="O7" s="1200"/>
      <c r="P7" s="1200"/>
      <c r="Q7" s="1200"/>
      <c r="R7" s="1200"/>
      <c r="S7" s="1200"/>
      <c r="T7" s="1200"/>
      <c r="U7" s="1200"/>
      <c r="V7" s="1200"/>
      <c r="W7" s="1200"/>
      <c r="X7" s="1200"/>
      <c r="Y7" s="1200"/>
      <c r="Z7" s="1200"/>
    </row>
    <row r="8" spans="1:26" ht="35.1" customHeight="1">
      <c r="A8" s="1200"/>
      <c r="B8" s="1748" t="s">
        <v>4963</v>
      </c>
      <c r="C8" s="1749"/>
      <c r="D8" s="1750" t="s">
        <v>131</v>
      </c>
      <c r="E8" s="1751"/>
      <c r="F8" s="1751"/>
      <c r="G8" s="1751"/>
      <c r="H8" s="1752"/>
      <c r="I8" s="1200"/>
      <c r="J8" s="1200"/>
      <c r="K8" s="1200"/>
      <c r="L8" s="1200"/>
      <c r="M8" s="1200"/>
      <c r="N8" s="1200"/>
      <c r="O8" s="1200"/>
      <c r="P8" s="1200"/>
      <c r="Q8" s="1200"/>
      <c r="R8" s="1200"/>
      <c r="S8" s="1200"/>
      <c r="T8" s="1200"/>
      <c r="U8" s="1200"/>
      <c r="V8" s="1200"/>
      <c r="W8" s="1200"/>
      <c r="X8" s="1200"/>
      <c r="Y8" s="1200"/>
      <c r="Z8" s="1200"/>
    </row>
    <row r="9" spans="1:26" ht="35.1" customHeight="1">
      <c r="A9" s="1200"/>
      <c r="B9" s="1748" t="s">
        <v>5034</v>
      </c>
      <c r="C9" s="1749"/>
      <c r="D9" s="1750" t="s">
        <v>5224</v>
      </c>
      <c r="E9" s="1751"/>
      <c r="F9" s="1751"/>
      <c r="G9" s="1751"/>
      <c r="H9" s="1752"/>
      <c r="I9" s="1200"/>
      <c r="J9" s="1200"/>
      <c r="K9" s="1200"/>
      <c r="L9" s="1200"/>
      <c r="M9" s="1200"/>
      <c r="N9" s="1200"/>
      <c r="O9" s="1200"/>
      <c r="P9" s="1200"/>
      <c r="Q9" s="1200"/>
      <c r="R9" s="1200"/>
      <c r="S9" s="1200"/>
      <c r="T9" s="1200"/>
      <c r="U9" s="1200"/>
      <c r="V9" s="1200"/>
      <c r="W9" s="1200"/>
      <c r="X9" s="1200"/>
      <c r="Y9" s="1200"/>
      <c r="Z9" s="1200"/>
    </row>
    <row r="10" spans="1:26" ht="35.1" customHeight="1">
      <c r="A10" s="1200"/>
      <c r="B10" s="1748" t="s">
        <v>400</v>
      </c>
      <c r="C10" s="1749"/>
      <c r="D10" s="1750" t="s">
        <v>4381</v>
      </c>
      <c r="E10" s="1751"/>
      <c r="F10" s="1751"/>
      <c r="G10" s="1751"/>
      <c r="H10" s="1752"/>
      <c r="I10" s="1200"/>
      <c r="J10" s="1200"/>
      <c r="K10" s="1200"/>
      <c r="L10" s="1200"/>
      <c r="M10" s="1200"/>
      <c r="N10" s="1200"/>
      <c r="O10" s="1200"/>
      <c r="P10" s="1200"/>
      <c r="Q10" s="1200"/>
      <c r="R10" s="1200"/>
      <c r="S10" s="1200"/>
      <c r="T10" s="1200"/>
      <c r="U10" s="1200"/>
      <c r="V10" s="1200"/>
      <c r="W10" s="1200"/>
      <c r="X10" s="1200"/>
      <c r="Y10" s="1200"/>
      <c r="Z10" s="1200"/>
    </row>
    <row r="11" spans="1:26" ht="35.1" customHeight="1">
      <c r="A11" s="1200"/>
      <c r="B11" s="1748" t="s">
        <v>4115</v>
      </c>
      <c r="C11" s="1749"/>
      <c r="D11" s="1750" t="s">
        <v>5225</v>
      </c>
      <c r="E11" s="1751"/>
      <c r="F11" s="1751"/>
      <c r="G11" s="1751"/>
      <c r="H11" s="1752"/>
      <c r="I11" s="1200"/>
      <c r="J11" s="1200"/>
      <c r="K11" s="1200"/>
      <c r="L11" s="1200"/>
      <c r="M11" s="1200"/>
      <c r="N11" s="1200"/>
      <c r="O11" s="1200"/>
      <c r="P11" s="1200"/>
      <c r="Q11" s="1200"/>
      <c r="R11" s="1200"/>
      <c r="S11" s="1200"/>
      <c r="T11" s="1200"/>
      <c r="U11" s="1200"/>
      <c r="V11" s="1200"/>
      <c r="W11" s="1200"/>
      <c r="X11" s="1200"/>
      <c r="Y11" s="1200"/>
      <c r="Z11" s="1200"/>
    </row>
    <row r="12" spans="1:26" ht="35.1" customHeight="1">
      <c r="A12" s="1200"/>
      <c r="B12" s="1748" t="s">
        <v>4265</v>
      </c>
      <c r="C12" s="1749"/>
      <c r="D12" s="1750" t="s">
        <v>5226</v>
      </c>
      <c r="E12" s="1751"/>
      <c r="F12" s="1751"/>
      <c r="G12" s="1751"/>
      <c r="H12" s="1752"/>
      <c r="I12" s="1200"/>
      <c r="J12" s="1200"/>
      <c r="K12" s="1200"/>
      <c r="L12" s="1200"/>
      <c r="M12" s="1200"/>
      <c r="N12" s="1200"/>
      <c r="O12" s="1200"/>
      <c r="P12" s="1200"/>
      <c r="Q12" s="1200"/>
      <c r="R12" s="1200"/>
      <c r="S12" s="1200"/>
      <c r="T12" s="1200"/>
      <c r="U12" s="1200"/>
      <c r="V12" s="1200"/>
      <c r="W12" s="1200"/>
      <c r="X12" s="1200"/>
      <c r="Y12" s="1200"/>
      <c r="Z12" s="1200"/>
    </row>
    <row r="13" spans="1:26" ht="35.1" customHeight="1">
      <c r="A13" s="1200"/>
      <c r="B13" s="1748" t="s">
        <v>1420</v>
      </c>
      <c r="C13" s="1749"/>
      <c r="D13" s="1750" t="s">
        <v>4040</v>
      </c>
      <c r="E13" s="1751"/>
      <c r="F13" s="1751"/>
      <c r="G13" s="1751"/>
      <c r="H13" s="1752"/>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748" t="s">
        <v>4382</v>
      </c>
      <c r="C14" s="1749"/>
      <c r="D14" s="1750" t="s">
        <v>4383</v>
      </c>
      <c r="E14" s="1751"/>
      <c r="F14" s="1751"/>
      <c r="G14" s="1751"/>
      <c r="H14" s="1752"/>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761" t="s">
        <v>4384</v>
      </c>
      <c r="C15" s="1762"/>
      <c r="D15" s="1763" t="s">
        <v>4385</v>
      </c>
      <c r="E15" s="1764"/>
      <c r="F15" s="1764"/>
      <c r="G15" s="1764"/>
      <c r="H15" s="1765"/>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200"/>
      <c r="C16" s="1200"/>
      <c r="D16" s="1200"/>
      <c r="E16" s="1200"/>
      <c r="F16" s="1200"/>
      <c r="G16" s="1200"/>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663" t="s">
        <v>4386</v>
      </c>
      <c r="C17" s="1663"/>
      <c r="D17" s="1663"/>
      <c r="E17" s="1663"/>
      <c r="F17" s="1663"/>
      <c r="G17" s="1663"/>
      <c r="H17" s="1663"/>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756" t="s">
        <v>4376</v>
      </c>
      <c r="C18" s="1757"/>
      <c r="D18" s="1758" t="s">
        <v>4387</v>
      </c>
      <c r="E18" s="1759"/>
      <c r="F18" s="1759"/>
      <c r="G18" s="1759"/>
      <c r="H18" s="176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748" t="s">
        <v>4359</v>
      </c>
      <c r="C19" s="1749"/>
      <c r="D19" s="1750" t="s">
        <v>4378</v>
      </c>
      <c r="E19" s="1751"/>
      <c r="F19" s="1751"/>
      <c r="G19" s="1751"/>
      <c r="H19" s="1752"/>
      <c r="I19" s="1200"/>
      <c r="J19" s="1200"/>
      <c r="K19" s="1200"/>
      <c r="L19" s="1200"/>
      <c r="M19" s="1200"/>
      <c r="N19" s="1200"/>
      <c r="O19" s="1200"/>
      <c r="P19" s="1200"/>
      <c r="Q19" s="1200"/>
      <c r="R19" s="1200"/>
      <c r="S19" s="1200"/>
      <c r="T19" s="1200"/>
      <c r="U19" s="1200"/>
      <c r="V19" s="1200"/>
      <c r="W19" s="1200"/>
      <c r="X19" s="1200"/>
      <c r="Y19" s="1200"/>
      <c r="Z19" s="1200"/>
    </row>
    <row r="20" spans="1:26" ht="35.1" customHeight="1">
      <c r="A20" s="1200"/>
      <c r="B20" s="1748" t="s">
        <v>4963</v>
      </c>
      <c r="C20" s="1749"/>
      <c r="D20" s="1750" t="s">
        <v>3680</v>
      </c>
      <c r="E20" s="1751"/>
      <c r="F20" s="1751"/>
      <c r="G20" s="1751"/>
      <c r="H20" s="1752"/>
      <c r="I20" s="1200"/>
      <c r="J20" s="1200"/>
      <c r="K20" s="1200"/>
      <c r="L20" s="1200"/>
      <c r="M20" s="1200"/>
      <c r="N20" s="1200"/>
      <c r="O20" s="1200"/>
      <c r="P20" s="1200"/>
      <c r="Q20" s="1200"/>
      <c r="R20" s="1200"/>
      <c r="S20" s="1200"/>
      <c r="T20" s="1200"/>
      <c r="U20" s="1200"/>
      <c r="V20" s="1200"/>
      <c r="W20" s="1200"/>
      <c r="X20" s="1200"/>
      <c r="Y20" s="1200"/>
      <c r="Z20" s="1200"/>
    </row>
    <row r="21" spans="1:26" ht="35.1" customHeight="1">
      <c r="A21" s="1200"/>
      <c r="B21" s="1748" t="s">
        <v>5034</v>
      </c>
      <c r="C21" s="1749"/>
      <c r="D21" s="1750" t="s">
        <v>5227</v>
      </c>
      <c r="E21" s="1751"/>
      <c r="F21" s="1751"/>
      <c r="G21" s="1751"/>
      <c r="H21" s="1752"/>
      <c r="I21" s="1200"/>
      <c r="J21" s="1200"/>
      <c r="K21" s="1200"/>
      <c r="L21" s="1200"/>
      <c r="M21" s="1200"/>
      <c r="N21" s="1200"/>
      <c r="O21" s="1200"/>
      <c r="P21" s="1200"/>
      <c r="Q21" s="1200"/>
      <c r="R21" s="1200"/>
      <c r="S21" s="1200"/>
      <c r="T21" s="1200"/>
      <c r="U21" s="1200"/>
      <c r="V21" s="1200"/>
      <c r="W21" s="1200"/>
      <c r="X21" s="1200"/>
      <c r="Y21" s="1200"/>
      <c r="Z21" s="1200"/>
    </row>
    <row r="22" spans="1:26" ht="35.1" customHeight="1">
      <c r="A22" s="1200"/>
      <c r="B22" s="1748" t="s">
        <v>1411</v>
      </c>
      <c r="C22" s="1749"/>
      <c r="D22" s="1750" t="s">
        <v>4388</v>
      </c>
      <c r="E22" s="1751"/>
      <c r="F22" s="1751"/>
      <c r="G22" s="1751"/>
      <c r="H22" s="1752"/>
      <c r="I22" s="1200"/>
      <c r="J22" s="1200"/>
      <c r="K22" s="1200"/>
      <c r="L22" s="1200"/>
      <c r="M22" s="1200"/>
      <c r="N22" s="1200"/>
      <c r="O22" s="1200"/>
      <c r="P22" s="1200"/>
      <c r="Q22" s="1200"/>
      <c r="R22" s="1200"/>
      <c r="S22" s="1200"/>
      <c r="T22" s="1200"/>
      <c r="U22" s="1200"/>
      <c r="V22" s="1200"/>
      <c r="W22" s="1200"/>
      <c r="X22" s="1200"/>
      <c r="Y22" s="1200"/>
      <c r="Z22" s="1200"/>
    </row>
    <row r="23" spans="1:26" ht="35.1" customHeight="1">
      <c r="A23" s="1200"/>
      <c r="B23" s="1748" t="s">
        <v>4115</v>
      </c>
      <c r="C23" s="1749"/>
      <c r="D23" s="1750" t="s">
        <v>5228</v>
      </c>
      <c r="E23" s="1751"/>
      <c r="F23" s="1751"/>
      <c r="G23" s="1751"/>
      <c r="H23" s="1752"/>
      <c r="I23" s="1200"/>
      <c r="J23" s="1200"/>
      <c r="K23" s="1200"/>
      <c r="L23" s="1200"/>
      <c r="M23" s="1200"/>
      <c r="N23" s="1200"/>
      <c r="O23" s="1200"/>
      <c r="P23" s="1200"/>
      <c r="Q23" s="1200"/>
      <c r="R23" s="1200"/>
      <c r="S23" s="1200"/>
      <c r="T23" s="1200"/>
      <c r="U23" s="1200"/>
      <c r="V23" s="1200"/>
      <c r="W23" s="1200"/>
      <c r="X23" s="1200"/>
      <c r="Y23" s="1200"/>
      <c r="Z23" s="1200"/>
    </row>
    <row r="24" spans="1:26" ht="35.1" customHeight="1">
      <c r="A24" s="1200"/>
      <c r="B24" s="1748" t="s">
        <v>4265</v>
      </c>
      <c r="C24" s="1749"/>
      <c r="D24" s="1750" t="s">
        <v>5229</v>
      </c>
      <c r="E24" s="1751"/>
      <c r="F24" s="1751"/>
      <c r="G24" s="1751"/>
      <c r="H24" s="1752"/>
      <c r="I24" s="1200"/>
      <c r="J24" s="1200"/>
      <c r="K24" s="1200"/>
      <c r="L24" s="1200"/>
      <c r="M24" s="1200"/>
      <c r="N24" s="1200"/>
      <c r="O24" s="1200"/>
      <c r="P24" s="1200"/>
      <c r="Q24" s="1200"/>
      <c r="R24" s="1200"/>
      <c r="S24" s="1200"/>
      <c r="T24" s="1200"/>
      <c r="U24" s="1200"/>
      <c r="V24" s="1200"/>
      <c r="W24" s="1200"/>
      <c r="X24" s="1200"/>
      <c r="Y24" s="1200"/>
      <c r="Z24" s="1200"/>
    </row>
    <row r="25" spans="1:26" ht="35.1" customHeight="1">
      <c r="A25" s="1200"/>
      <c r="B25" s="1748" t="s">
        <v>1420</v>
      </c>
      <c r="C25" s="1749"/>
      <c r="D25" s="1750" t="s">
        <v>4389</v>
      </c>
      <c r="E25" s="1751"/>
      <c r="F25" s="1751"/>
      <c r="G25" s="1751"/>
      <c r="H25" s="1752"/>
      <c r="I25" s="1200"/>
      <c r="J25" s="1200"/>
      <c r="K25" s="1200"/>
      <c r="L25" s="1200"/>
      <c r="M25" s="1200"/>
      <c r="N25" s="1200"/>
      <c r="O25" s="1200"/>
      <c r="P25" s="1200"/>
      <c r="Q25" s="1200"/>
      <c r="R25" s="1200"/>
      <c r="S25" s="1200"/>
      <c r="T25" s="1200"/>
      <c r="U25" s="1200"/>
      <c r="V25" s="1200"/>
      <c r="W25" s="1200"/>
      <c r="X25" s="1200"/>
      <c r="Y25" s="1200"/>
      <c r="Z25" s="1200"/>
    </row>
    <row r="26" spans="1:26" ht="35.1" customHeight="1">
      <c r="A26" s="1200"/>
      <c r="B26" s="1748" t="s">
        <v>4382</v>
      </c>
      <c r="C26" s="1749"/>
      <c r="D26" s="1750" t="s">
        <v>4383</v>
      </c>
      <c r="E26" s="1751"/>
      <c r="F26" s="1751"/>
      <c r="G26" s="1751"/>
      <c r="H26" s="1752"/>
      <c r="I26" s="1200"/>
      <c r="J26" s="1200"/>
      <c r="K26" s="1200"/>
      <c r="L26" s="1200"/>
      <c r="M26" s="1200"/>
      <c r="N26" s="1200"/>
      <c r="O26" s="1200"/>
      <c r="P26" s="1200"/>
      <c r="Q26" s="1200"/>
      <c r="R26" s="1200"/>
      <c r="S26" s="1200"/>
      <c r="T26" s="1200"/>
      <c r="U26" s="1200"/>
      <c r="V26" s="1200"/>
      <c r="W26" s="1200"/>
      <c r="X26" s="1200"/>
      <c r="Y26" s="1200"/>
      <c r="Z26" s="1200"/>
    </row>
    <row r="27" spans="1:26" ht="35.1" customHeight="1">
      <c r="A27" s="1200"/>
      <c r="B27" s="1761" t="s">
        <v>4384</v>
      </c>
      <c r="C27" s="1762"/>
      <c r="D27" s="1763" t="s">
        <v>4390</v>
      </c>
      <c r="E27" s="1764"/>
      <c r="F27" s="1764"/>
      <c r="G27" s="1764"/>
      <c r="H27" s="1765"/>
      <c r="I27" s="1200"/>
      <c r="J27" s="1200"/>
      <c r="K27" s="1200"/>
      <c r="L27" s="1200"/>
      <c r="M27" s="1200"/>
      <c r="N27" s="1200"/>
      <c r="O27" s="1200"/>
      <c r="P27" s="1200"/>
      <c r="Q27" s="1200"/>
      <c r="R27" s="1200"/>
      <c r="S27" s="1200"/>
      <c r="T27" s="1200"/>
      <c r="U27" s="1200"/>
      <c r="V27" s="1200"/>
      <c r="W27" s="1200"/>
      <c r="X27" s="1200"/>
      <c r="Y27" s="1200"/>
      <c r="Z27" s="1200"/>
    </row>
    <row r="28" spans="1:26" ht="35.1" customHeight="1">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35.1" customHeight="1">
      <c r="A29" s="1200"/>
      <c r="B29" s="1663" t="s">
        <v>4391</v>
      </c>
      <c r="C29" s="1663"/>
      <c r="D29" s="1663"/>
      <c r="E29" s="1663"/>
      <c r="F29" s="1663"/>
      <c r="G29" s="1663"/>
      <c r="H29" s="1663"/>
      <c r="I29" s="1200"/>
      <c r="J29" s="1200"/>
      <c r="K29" s="1200"/>
      <c r="L29" s="1200"/>
      <c r="M29" s="1200"/>
      <c r="N29" s="1200"/>
      <c r="O29" s="1200"/>
      <c r="P29" s="1200"/>
      <c r="Q29" s="1200"/>
      <c r="R29" s="1200"/>
      <c r="S29" s="1200"/>
      <c r="T29" s="1200"/>
      <c r="U29" s="1200"/>
      <c r="V29" s="1200"/>
      <c r="W29" s="1200"/>
      <c r="X29" s="1200"/>
      <c r="Y29" s="1200"/>
      <c r="Z29" s="1200"/>
    </row>
    <row r="30" spans="1:26" ht="35.1" customHeight="1">
      <c r="A30" s="1200"/>
      <c r="B30" s="1756" t="s">
        <v>115</v>
      </c>
      <c r="C30" s="1757"/>
      <c r="D30" s="1758" t="s">
        <v>5230</v>
      </c>
      <c r="E30" s="1759"/>
      <c r="F30" s="1759"/>
      <c r="G30" s="1759"/>
      <c r="H30" s="1760"/>
      <c r="I30" s="1200"/>
      <c r="J30" s="1200"/>
      <c r="K30" s="1200"/>
      <c r="L30" s="1200"/>
      <c r="M30" s="1200"/>
      <c r="N30" s="1200"/>
      <c r="O30" s="1200"/>
      <c r="P30" s="1200"/>
      <c r="Q30" s="1200"/>
      <c r="R30" s="1200"/>
      <c r="S30" s="1200"/>
      <c r="T30" s="1200"/>
      <c r="U30" s="1200"/>
      <c r="V30" s="1200"/>
      <c r="W30" s="1200"/>
      <c r="X30" s="1200"/>
      <c r="Y30" s="1200"/>
      <c r="Z30" s="1200"/>
    </row>
    <row r="31" spans="1:26" ht="35.1" customHeight="1">
      <c r="A31" s="1200"/>
      <c r="B31" s="1748" t="s">
        <v>4359</v>
      </c>
      <c r="C31" s="1749"/>
      <c r="D31" s="1750" t="s">
        <v>4302</v>
      </c>
      <c r="E31" s="1751"/>
      <c r="F31" s="1751"/>
      <c r="G31" s="1751"/>
      <c r="H31" s="1752"/>
      <c r="I31" s="1200"/>
      <c r="J31" s="1200"/>
      <c r="K31" s="1200"/>
      <c r="L31" s="1200"/>
      <c r="M31" s="1200"/>
      <c r="N31" s="1200"/>
      <c r="O31" s="1200"/>
      <c r="P31" s="1200"/>
      <c r="Q31" s="1200"/>
      <c r="R31" s="1200"/>
      <c r="S31" s="1200"/>
      <c r="T31" s="1200"/>
      <c r="U31" s="1200"/>
      <c r="V31" s="1200"/>
      <c r="W31" s="1200"/>
      <c r="X31" s="1200"/>
      <c r="Y31" s="1200"/>
      <c r="Z31" s="1200"/>
    </row>
    <row r="32" spans="1:26" ht="35.1" customHeight="1">
      <c r="A32" s="1200"/>
      <c r="B32" s="1748" t="s">
        <v>4392</v>
      </c>
      <c r="C32" s="1749"/>
      <c r="D32" s="1750" t="s">
        <v>365</v>
      </c>
      <c r="E32" s="1751"/>
      <c r="F32" s="1751"/>
      <c r="G32" s="1751"/>
      <c r="H32" s="1752"/>
      <c r="I32" s="1200"/>
      <c r="J32" s="1200"/>
      <c r="K32" s="1200"/>
      <c r="L32" s="1200"/>
      <c r="M32" s="1200"/>
      <c r="N32" s="1200"/>
      <c r="O32" s="1200"/>
      <c r="P32" s="1200"/>
      <c r="Q32" s="1200"/>
      <c r="R32" s="1200"/>
      <c r="S32" s="1200"/>
      <c r="T32" s="1200"/>
      <c r="U32" s="1200"/>
      <c r="V32" s="1200"/>
      <c r="W32" s="1200"/>
      <c r="X32" s="1200"/>
      <c r="Y32" s="1200"/>
      <c r="Z32" s="1200"/>
    </row>
    <row r="33" spans="1:26" ht="35.1" customHeight="1">
      <c r="A33" s="1200"/>
      <c r="B33" s="1748" t="s">
        <v>5231</v>
      </c>
      <c r="C33" s="1749"/>
      <c r="D33" s="1750" t="s">
        <v>5232</v>
      </c>
      <c r="E33" s="1751"/>
      <c r="F33" s="1751"/>
      <c r="G33" s="1751"/>
      <c r="H33" s="1752"/>
      <c r="I33" s="1200"/>
      <c r="J33" s="1200"/>
      <c r="K33" s="1200"/>
      <c r="L33" s="1200"/>
      <c r="M33" s="1200"/>
      <c r="N33" s="1200"/>
      <c r="O33" s="1200"/>
      <c r="P33" s="1200"/>
      <c r="Q33" s="1200"/>
      <c r="R33" s="1200"/>
      <c r="S33" s="1200"/>
      <c r="T33" s="1200"/>
      <c r="U33" s="1200"/>
      <c r="V33" s="1200"/>
      <c r="W33" s="1200"/>
      <c r="X33" s="1200"/>
      <c r="Y33" s="1200"/>
      <c r="Z33" s="1200"/>
    </row>
    <row r="34" spans="1:26" ht="35.1" customHeight="1">
      <c r="A34" s="1200"/>
      <c r="B34" s="1748" t="s">
        <v>484</v>
      </c>
      <c r="C34" s="1749"/>
      <c r="D34" s="1750" t="s">
        <v>4393</v>
      </c>
      <c r="E34" s="1751"/>
      <c r="F34" s="1751"/>
      <c r="G34" s="1751"/>
      <c r="H34" s="1752"/>
      <c r="I34" s="1200"/>
      <c r="J34" s="1200"/>
      <c r="K34" s="1200"/>
      <c r="L34" s="1200"/>
      <c r="M34" s="1200"/>
      <c r="N34" s="1200"/>
      <c r="O34" s="1200"/>
      <c r="P34" s="1200"/>
      <c r="Q34" s="1200"/>
      <c r="R34" s="1200"/>
      <c r="S34" s="1200"/>
      <c r="T34" s="1200"/>
      <c r="U34" s="1200"/>
      <c r="V34" s="1200"/>
      <c r="W34" s="1200"/>
      <c r="X34" s="1200"/>
      <c r="Y34" s="1200"/>
      <c r="Z34" s="1200"/>
    </row>
    <row r="35" spans="1:26" ht="35.1" customHeight="1">
      <c r="A35" s="1200"/>
      <c r="B35" s="1748" t="s">
        <v>400</v>
      </c>
      <c r="C35" s="1749"/>
      <c r="D35" s="1750" t="s">
        <v>4394</v>
      </c>
      <c r="E35" s="1751"/>
      <c r="F35" s="1751"/>
      <c r="G35" s="1751"/>
      <c r="H35" s="1752"/>
      <c r="I35" s="1200"/>
      <c r="J35" s="1200"/>
      <c r="K35" s="1200"/>
      <c r="L35" s="1200"/>
      <c r="M35" s="1200"/>
      <c r="N35" s="1200"/>
      <c r="O35" s="1200"/>
      <c r="P35" s="1200"/>
      <c r="Q35" s="1200"/>
      <c r="R35" s="1200"/>
      <c r="S35" s="1200"/>
      <c r="T35" s="1200"/>
      <c r="U35" s="1200"/>
      <c r="V35" s="1200"/>
      <c r="W35" s="1200"/>
      <c r="X35" s="1200"/>
      <c r="Y35" s="1200"/>
      <c r="Z35" s="1200"/>
    </row>
    <row r="36" spans="1:26" ht="35.1" customHeight="1">
      <c r="A36" s="1200"/>
      <c r="B36" s="1748" t="s">
        <v>4115</v>
      </c>
      <c r="C36" s="1749"/>
      <c r="D36" s="1750" t="s">
        <v>5233</v>
      </c>
      <c r="E36" s="1751"/>
      <c r="F36" s="1751"/>
      <c r="G36" s="1751"/>
      <c r="H36" s="1752"/>
      <c r="I36" s="1200"/>
      <c r="J36" s="1200"/>
      <c r="K36" s="1200"/>
      <c r="L36" s="1200"/>
      <c r="M36" s="1200"/>
      <c r="N36" s="1200"/>
      <c r="O36" s="1200"/>
      <c r="P36" s="1200"/>
      <c r="Q36" s="1200"/>
      <c r="R36" s="1200"/>
      <c r="S36" s="1200"/>
      <c r="T36" s="1200"/>
      <c r="U36" s="1200"/>
      <c r="V36" s="1200"/>
      <c r="W36" s="1200"/>
      <c r="X36" s="1200"/>
      <c r="Y36" s="1200"/>
      <c r="Z36" s="1200"/>
    </row>
    <row r="37" spans="1:26" ht="35.1" customHeight="1">
      <c r="A37" s="1200"/>
      <c r="B37" s="1748" t="s">
        <v>1420</v>
      </c>
      <c r="C37" s="1749"/>
      <c r="D37" s="1750" t="s">
        <v>4395</v>
      </c>
      <c r="E37" s="1751"/>
      <c r="F37" s="1751"/>
      <c r="G37" s="1751"/>
      <c r="H37" s="1752"/>
      <c r="I37" s="1200"/>
      <c r="J37" s="1200"/>
      <c r="K37" s="1200"/>
      <c r="L37" s="1200"/>
      <c r="M37" s="1200"/>
      <c r="N37" s="1200"/>
      <c r="O37" s="1200"/>
      <c r="P37" s="1200"/>
      <c r="Q37" s="1200"/>
      <c r="R37" s="1200"/>
      <c r="S37" s="1200"/>
      <c r="T37" s="1200"/>
      <c r="U37" s="1200"/>
      <c r="V37" s="1200"/>
      <c r="W37" s="1200"/>
      <c r="X37" s="1200"/>
      <c r="Y37" s="1200"/>
      <c r="Z37" s="1200"/>
    </row>
    <row r="38" spans="1:26" ht="35.1" customHeight="1">
      <c r="A38" s="1200"/>
      <c r="B38" s="1748" t="s">
        <v>4382</v>
      </c>
      <c r="C38" s="1749"/>
      <c r="D38" s="1750" t="s">
        <v>4383</v>
      </c>
      <c r="E38" s="1751"/>
      <c r="F38" s="1751"/>
      <c r="G38" s="1751"/>
      <c r="H38" s="1752"/>
      <c r="I38" s="1200"/>
      <c r="J38" s="1200"/>
      <c r="K38" s="1200"/>
      <c r="L38" s="1200"/>
      <c r="M38" s="1200"/>
      <c r="N38" s="1200"/>
      <c r="O38" s="1200"/>
      <c r="P38" s="1200"/>
      <c r="Q38" s="1200"/>
      <c r="R38" s="1200"/>
      <c r="S38" s="1200"/>
      <c r="T38" s="1200"/>
      <c r="U38" s="1200"/>
      <c r="V38" s="1200"/>
      <c r="W38" s="1200"/>
      <c r="X38" s="1200"/>
      <c r="Y38" s="1200"/>
      <c r="Z38" s="1200"/>
    </row>
    <row r="39" spans="1:26" ht="35.1" customHeight="1">
      <c r="A39" s="1200"/>
      <c r="B39" s="1761" t="s">
        <v>4384</v>
      </c>
      <c r="C39" s="1762"/>
      <c r="D39" s="1763" t="s">
        <v>5234</v>
      </c>
      <c r="E39" s="1764"/>
      <c r="F39" s="1764"/>
      <c r="G39" s="1764"/>
      <c r="H39" s="1765"/>
      <c r="I39" s="1200"/>
      <c r="J39" s="1200"/>
      <c r="K39" s="1200"/>
      <c r="L39" s="1200"/>
      <c r="M39" s="1200"/>
      <c r="N39" s="1200"/>
      <c r="O39" s="1200"/>
      <c r="P39" s="1200"/>
      <c r="Q39" s="1200"/>
      <c r="R39" s="1200"/>
      <c r="S39" s="1200"/>
      <c r="T39" s="1200"/>
      <c r="U39" s="1200"/>
      <c r="V39" s="1200"/>
      <c r="W39" s="1200"/>
      <c r="X39" s="1200"/>
      <c r="Y39" s="1200"/>
      <c r="Z39" s="1200"/>
    </row>
    <row r="40" spans="1:26" ht="35.1" customHeight="1">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35.1" customHeight="1">
      <c r="A41" s="1200"/>
      <c r="B41" s="1663" t="s">
        <v>4396</v>
      </c>
      <c r="C41" s="1663"/>
      <c r="D41" s="1663"/>
      <c r="E41" s="1663"/>
      <c r="F41" s="1663"/>
      <c r="G41" s="1663"/>
      <c r="H41" s="1663"/>
      <c r="I41" s="1200"/>
      <c r="J41" s="1200"/>
      <c r="K41" s="1200"/>
      <c r="L41" s="1200"/>
      <c r="M41" s="1200"/>
      <c r="N41" s="1200"/>
      <c r="O41" s="1200"/>
      <c r="P41" s="1200"/>
      <c r="Q41" s="1200"/>
      <c r="R41" s="1200"/>
      <c r="S41" s="1200"/>
      <c r="T41" s="1200"/>
      <c r="U41" s="1200"/>
      <c r="V41" s="1200"/>
      <c r="W41" s="1200"/>
      <c r="X41" s="1200"/>
      <c r="Y41" s="1200"/>
      <c r="Z41" s="1200"/>
    </row>
    <row r="42" spans="1:26" ht="35.1" customHeight="1">
      <c r="A42" s="1200"/>
      <c r="B42" s="1756" t="s">
        <v>115</v>
      </c>
      <c r="C42" s="1757"/>
      <c r="D42" s="1758" t="s">
        <v>5235</v>
      </c>
      <c r="E42" s="1759"/>
      <c r="F42" s="1759"/>
      <c r="G42" s="1759"/>
      <c r="H42" s="1760"/>
      <c r="I42" s="1200"/>
      <c r="J42" s="1200"/>
      <c r="K42" s="1200"/>
      <c r="L42" s="1200"/>
      <c r="M42" s="1200"/>
      <c r="N42" s="1200"/>
      <c r="O42" s="1200"/>
      <c r="P42" s="1200"/>
      <c r="Q42" s="1200"/>
      <c r="R42" s="1200"/>
      <c r="S42" s="1200"/>
      <c r="T42" s="1200"/>
      <c r="U42" s="1200"/>
      <c r="V42" s="1200"/>
      <c r="W42" s="1200"/>
      <c r="X42" s="1200"/>
      <c r="Y42" s="1200"/>
      <c r="Z42" s="1200"/>
    </row>
    <row r="43" spans="1:26" ht="35.1" customHeight="1">
      <c r="A43" s="1200"/>
      <c r="B43" s="1748" t="s">
        <v>193</v>
      </c>
      <c r="C43" s="1749"/>
      <c r="D43" s="1750" t="s">
        <v>4397</v>
      </c>
      <c r="E43" s="1751"/>
      <c r="F43" s="1751"/>
      <c r="G43" s="1751"/>
      <c r="H43" s="1752"/>
      <c r="I43" s="1200"/>
      <c r="J43" s="1200"/>
      <c r="K43" s="1200"/>
      <c r="L43" s="1200"/>
      <c r="M43" s="1200"/>
      <c r="N43" s="1200"/>
      <c r="O43" s="1200"/>
      <c r="P43" s="1200"/>
      <c r="Q43" s="1200"/>
      <c r="R43" s="1200"/>
      <c r="S43" s="1200"/>
      <c r="T43" s="1200"/>
      <c r="U43" s="1200"/>
      <c r="V43" s="1200"/>
      <c r="W43" s="1200"/>
      <c r="X43" s="1200"/>
      <c r="Y43" s="1200"/>
      <c r="Z43" s="1200"/>
    </row>
    <row r="44" spans="1:26" ht="35.1" customHeight="1">
      <c r="A44" s="1200"/>
      <c r="B44" s="1748" t="s">
        <v>4398</v>
      </c>
      <c r="C44" s="1749"/>
      <c r="D44" s="1750" t="s">
        <v>5035</v>
      </c>
      <c r="E44" s="1751"/>
      <c r="F44" s="1751"/>
      <c r="G44" s="1751"/>
      <c r="H44" s="1752"/>
      <c r="I44" s="1200"/>
      <c r="J44" s="1200"/>
      <c r="K44" s="1200"/>
      <c r="L44" s="1200"/>
      <c r="M44" s="1200"/>
      <c r="N44" s="1200"/>
      <c r="O44" s="1200"/>
      <c r="P44" s="1200"/>
      <c r="Q44" s="1200"/>
      <c r="R44" s="1200"/>
      <c r="S44" s="1200"/>
      <c r="T44" s="1200"/>
      <c r="U44" s="1200"/>
      <c r="V44" s="1200"/>
      <c r="W44" s="1200"/>
      <c r="X44" s="1200"/>
      <c r="Y44" s="1200"/>
      <c r="Z44" s="1200"/>
    </row>
    <row r="45" spans="1:26" ht="35.1" customHeight="1">
      <c r="A45" s="1200"/>
      <c r="B45" s="1748" t="s">
        <v>5236</v>
      </c>
      <c r="C45" s="1749"/>
      <c r="D45" s="1750" t="s">
        <v>5237</v>
      </c>
      <c r="E45" s="1751"/>
      <c r="F45" s="1751"/>
      <c r="G45" s="1751"/>
      <c r="H45" s="1752"/>
      <c r="I45" s="1200"/>
      <c r="J45" s="1200"/>
      <c r="K45" s="1200"/>
      <c r="L45" s="1200"/>
      <c r="M45" s="1200"/>
      <c r="N45" s="1200"/>
      <c r="O45" s="1200"/>
      <c r="P45" s="1200"/>
      <c r="Q45" s="1200"/>
      <c r="R45" s="1200"/>
      <c r="S45" s="1200"/>
      <c r="T45" s="1200"/>
      <c r="U45" s="1200"/>
      <c r="V45" s="1200"/>
      <c r="W45" s="1200"/>
      <c r="X45" s="1200"/>
      <c r="Y45" s="1200"/>
      <c r="Z45" s="1200"/>
    </row>
    <row r="46" spans="1:26" ht="35.1" customHeight="1">
      <c r="A46" s="1200"/>
      <c r="B46" s="1748" t="s">
        <v>400</v>
      </c>
      <c r="C46" s="1749"/>
      <c r="D46" s="1750" t="s">
        <v>4399</v>
      </c>
      <c r="E46" s="1751"/>
      <c r="F46" s="1751"/>
      <c r="G46" s="1751"/>
      <c r="H46" s="1752"/>
      <c r="I46" s="1200"/>
      <c r="J46" s="1200"/>
      <c r="K46" s="1200"/>
      <c r="L46" s="1200"/>
      <c r="M46" s="1200"/>
      <c r="N46" s="1200"/>
      <c r="O46" s="1200"/>
      <c r="P46" s="1200"/>
      <c r="Q46" s="1200"/>
      <c r="R46" s="1200"/>
      <c r="S46" s="1200"/>
      <c r="T46" s="1200"/>
      <c r="U46" s="1200"/>
      <c r="V46" s="1200"/>
      <c r="W46" s="1200"/>
      <c r="X46" s="1200"/>
      <c r="Y46" s="1200"/>
      <c r="Z46" s="1200"/>
    </row>
    <row r="47" spans="1:26" ht="35.1" customHeight="1">
      <c r="A47" s="1200"/>
      <c r="B47" s="1748" t="s">
        <v>4346</v>
      </c>
      <c r="C47" s="1749"/>
      <c r="D47" s="1750" t="s">
        <v>4400</v>
      </c>
      <c r="E47" s="1751"/>
      <c r="F47" s="1751"/>
      <c r="G47" s="1751"/>
      <c r="H47" s="1752"/>
      <c r="I47" s="1200"/>
      <c r="J47" s="1200"/>
      <c r="K47" s="1200"/>
      <c r="L47" s="1200"/>
      <c r="M47" s="1200"/>
      <c r="N47" s="1200"/>
      <c r="O47" s="1200"/>
      <c r="P47" s="1200"/>
      <c r="Q47" s="1200"/>
      <c r="R47" s="1200"/>
      <c r="S47" s="1200"/>
      <c r="T47" s="1200"/>
      <c r="U47" s="1200"/>
      <c r="V47" s="1200"/>
      <c r="W47" s="1200"/>
      <c r="X47" s="1200"/>
      <c r="Y47" s="1200"/>
      <c r="Z47" s="1200"/>
    </row>
    <row r="48" spans="1:26" ht="35.1" customHeight="1">
      <c r="A48" s="1200"/>
      <c r="B48" s="1748" t="s">
        <v>4265</v>
      </c>
      <c r="C48" s="1749"/>
      <c r="D48" s="1750" t="s">
        <v>5238</v>
      </c>
      <c r="E48" s="1751"/>
      <c r="F48" s="1751"/>
      <c r="G48" s="1751"/>
      <c r="H48" s="1752"/>
      <c r="I48" s="1200"/>
      <c r="J48" s="1200"/>
      <c r="K48" s="1200"/>
      <c r="L48" s="1200"/>
      <c r="M48" s="1200"/>
      <c r="N48" s="1200"/>
      <c r="O48" s="1200"/>
      <c r="P48" s="1200"/>
      <c r="Q48" s="1200"/>
      <c r="R48" s="1200"/>
      <c r="S48" s="1200"/>
      <c r="T48" s="1200"/>
      <c r="U48" s="1200"/>
      <c r="V48" s="1200"/>
      <c r="W48" s="1200"/>
      <c r="X48" s="1200"/>
      <c r="Y48" s="1200"/>
      <c r="Z48" s="1200"/>
    </row>
    <row r="49" spans="1:26" ht="35.1" customHeight="1">
      <c r="A49" s="1200"/>
      <c r="B49" s="1748" t="s">
        <v>1420</v>
      </c>
      <c r="C49" s="1749"/>
      <c r="D49" s="1750" t="s">
        <v>4040</v>
      </c>
      <c r="E49" s="1751"/>
      <c r="F49" s="1751"/>
      <c r="G49" s="1751"/>
      <c r="H49" s="1752"/>
      <c r="I49" s="1200"/>
      <c r="J49" s="1200"/>
      <c r="K49" s="1200"/>
      <c r="L49" s="1200"/>
      <c r="M49" s="1200"/>
      <c r="N49" s="1200"/>
      <c r="O49" s="1200"/>
      <c r="P49" s="1200"/>
      <c r="Q49" s="1200"/>
      <c r="R49" s="1200"/>
      <c r="S49" s="1200"/>
      <c r="T49" s="1200"/>
      <c r="U49" s="1200"/>
      <c r="V49" s="1200"/>
      <c r="W49" s="1200"/>
      <c r="X49" s="1200"/>
      <c r="Y49" s="1200"/>
      <c r="Z49" s="1200"/>
    </row>
    <row r="50" spans="1:26" ht="35.1" customHeight="1">
      <c r="A50" s="1200"/>
      <c r="B50" s="1748" t="s">
        <v>4382</v>
      </c>
      <c r="C50" s="1749"/>
      <c r="D50" s="1750" t="s">
        <v>4383</v>
      </c>
      <c r="E50" s="1751"/>
      <c r="F50" s="1751"/>
      <c r="G50" s="1751"/>
      <c r="H50" s="1752"/>
      <c r="I50" s="1200"/>
      <c r="J50" s="1200"/>
      <c r="K50" s="1200"/>
      <c r="L50" s="1200"/>
      <c r="M50" s="1200"/>
      <c r="N50" s="1200"/>
      <c r="O50" s="1200"/>
      <c r="P50" s="1200"/>
      <c r="Q50" s="1200"/>
      <c r="R50" s="1200"/>
      <c r="S50" s="1200"/>
      <c r="T50" s="1200"/>
      <c r="U50" s="1200"/>
      <c r="V50" s="1200"/>
      <c r="W50" s="1200"/>
      <c r="X50" s="1200"/>
      <c r="Y50" s="1200"/>
      <c r="Z50" s="1200"/>
    </row>
    <row r="51" spans="1:26" ht="35.1" customHeight="1">
      <c r="A51" s="1200"/>
      <c r="B51" s="1761" t="s">
        <v>4384</v>
      </c>
      <c r="C51" s="1762"/>
      <c r="D51" s="1763" t="s">
        <v>5239</v>
      </c>
      <c r="E51" s="1764"/>
      <c r="F51" s="1764"/>
      <c r="G51" s="1764"/>
      <c r="H51" s="1765"/>
      <c r="I51" s="1200"/>
      <c r="J51" s="1200"/>
      <c r="K51" s="1200"/>
      <c r="L51" s="1200"/>
      <c r="M51" s="1200"/>
      <c r="N51" s="1200"/>
      <c r="O51" s="1200"/>
      <c r="P51" s="1200"/>
      <c r="Q51" s="1200"/>
      <c r="R51" s="1200"/>
      <c r="S51" s="1200"/>
      <c r="T51" s="1200"/>
      <c r="U51" s="1200"/>
      <c r="V51" s="1200"/>
      <c r="W51" s="1200"/>
      <c r="X51" s="1200"/>
      <c r="Y51" s="1200"/>
      <c r="Z51" s="1200"/>
    </row>
    <row r="52" spans="1:26" ht="35.1" customHeight="1">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35.1" customHeight="1">
      <c r="A53" s="1200"/>
      <c r="B53" s="1663" t="s">
        <v>4401</v>
      </c>
      <c r="C53" s="1663"/>
      <c r="D53" s="1663"/>
      <c r="E53" s="1663"/>
      <c r="F53" s="1663"/>
      <c r="G53" s="1663"/>
      <c r="H53" s="1663"/>
      <c r="I53" s="1200"/>
      <c r="J53" s="1200"/>
      <c r="K53" s="1200"/>
      <c r="L53" s="1200"/>
      <c r="M53" s="1200"/>
      <c r="N53" s="1200"/>
      <c r="O53" s="1200"/>
      <c r="P53" s="1200"/>
      <c r="Q53" s="1200"/>
      <c r="R53" s="1200"/>
      <c r="S53" s="1200"/>
      <c r="T53" s="1200"/>
      <c r="U53" s="1200"/>
      <c r="V53" s="1200"/>
      <c r="W53" s="1200"/>
      <c r="X53" s="1200"/>
      <c r="Y53" s="1200"/>
      <c r="Z53" s="1200"/>
    </row>
    <row r="54" spans="1:26" ht="35.1" customHeight="1">
      <c r="A54" s="1200"/>
      <c r="B54" s="1756" t="s">
        <v>115</v>
      </c>
      <c r="C54" s="1757"/>
      <c r="D54" s="1758" t="s">
        <v>5240</v>
      </c>
      <c r="E54" s="1759"/>
      <c r="F54" s="1759"/>
      <c r="G54" s="1759"/>
      <c r="H54" s="1760"/>
      <c r="I54" s="1200"/>
      <c r="J54" s="1200"/>
      <c r="K54" s="1200"/>
      <c r="L54" s="1200"/>
      <c r="M54" s="1200"/>
      <c r="N54" s="1200"/>
      <c r="O54" s="1200"/>
      <c r="P54" s="1200"/>
      <c r="Q54" s="1200"/>
      <c r="R54" s="1200"/>
      <c r="S54" s="1200"/>
      <c r="T54" s="1200"/>
      <c r="U54" s="1200"/>
      <c r="V54" s="1200"/>
      <c r="W54" s="1200"/>
      <c r="X54" s="1200"/>
      <c r="Y54" s="1200"/>
      <c r="Z54" s="1200"/>
    </row>
    <row r="55" spans="1:26" ht="35.1" customHeight="1">
      <c r="A55" s="1200"/>
      <c r="B55" s="1748" t="s">
        <v>193</v>
      </c>
      <c r="C55" s="1749"/>
      <c r="D55" s="1750" t="s">
        <v>4194</v>
      </c>
      <c r="E55" s="1751"/>
      <c r="F55" s="1751"/>
      <c r="G55" s="1751"/>
      <c r="H55" s="1752"/>
      <c r="I55" s="1200"/>
      <c r="J55" s="1200"/>
      <c r="K55" s="1200"/>
      <c r="L55" s="1200"/>
      <c r="M55" s="1200"/>
      <c r="N55" s="1200"/>
      <c r="O55" s="1200"/>
      <c r="P55" s="1200"/>
      <c r="Q55" s="1200"/>
      <c r="R55" s="1200"/>
      <c r="S55" s="1200"/>
      <c r="T55" s="1200"/>
      <c r="U55" s="1200"/>
      <c r="V55" s="1200"/>
      <c r="W55" s="1200"/>
      <c r="X55" s="1200"/>
      <c r="Y55" s="1200"/>
      <c r="Z55" s="1200"/>
    </row>
    <row r="56" spans="1:26" ht="35.1" customHeight="1">
      <c r="A56" s="1200"/>
      <c r="B56" s="1748" t="s">
        <v>400</v>
      </c>
      <c r="C56" s="1749"/>
      <c r="D56" s="1750" t="s">
        <v>4402</v>
      </c>
      <c r="E56" s="1751"/>
      <c r="F56" s="1751"/>
      <c r="G56" s="1751"/>
      <c r="H56" s="1752"/>
      <c r="I56" s="1200"/>
      <c r="J56" s="1200"/>
      <c r="K56" s="1200"/>
      <c r="L56" s="1200"/>
      <c r="M56" s="1200"/>
      <c r="N56" s="1200"/>
      <c r="O56" s="1200"/>
      <c r="P56" s="1200"/>
      <c r="Q56" s="1200"/>
      <c r="R56" s="1200"/>
      <c r="S56" s="1200"/>
      <c r="T56" s="1200"/>
      <c r="U56" s="1200"/>
      <c r="V56" s="1200"/>
      <c r="W56" s="1200"/>
      <c r="X56" s="1200"/>
      <c r="Y56" s="1200"/>
      <c r="Z56" s="1200"/>
    </row>
    <row r="57" spans="1:26" ht="35.1" customHeight="1">
      <c r="A57" s="1200"/>
      <c r="B57" s="1748" t="s">
        <v>4398</v>
      </c>
      <c r="C57" s="1749"/>
      <c r="D57" s="1750" t="s">
        <v>5241</v>
      </c>
      <c r="E57" s="1751"/>
      <c r="F57" s="1751"/>
      <c r="G57" s="1751"/>
      <c r="H57" s="1752"/>
      <c r="I57" s="1200"/>
      <c r="J57" s="1200"/>
      <c r="K57" s="1200"/>
      <c r="L57" s="1200"/>
      <c r="M57" s="1200"/>
      <c r="N57" s="1200"/>
      <c r="O57" s="1200"/>
      <c r="P57" s="1200"/>
      <c r="Q57" s="1200"/>
      <c r="R57" s="1200"/>
      <c r="S57" s="1200"/>
      <c r="T57" s="1200"/>
      <c r="U57" s="1200"/>
      <c r="V57" s="1200"/>
      <c r="W57" s="1200"/>
      <c r="X57" s="1200"/>
      <c r="Y57" s="1200"/>
      <c r="Z57" s="1200"/>
    </row>
    <row r="58" spans="1:26" ht="35.1" customHeight="1">
      <c r="A58" s="1200"/>
      <c r="B58" s="1748" t="s">
        <v>5236</v>
      </c>
      <c r="C58" s="1749"/>
      <c r="D58" s="1750" t="s">
        <v>5237</v>
      </c>
      <c r="E58" s="1751"/>
      <c r="F58" s="1751"/>
      <c r="G58" s="1751"/>
      <c r="H58" s="1752"/>
      <c r="I58" s="1200"/>
      <c r="J58" s="1200"/>
      <c r="K58" s="1200"/>
      <c r="L58" s="1200"/>
      <c r="M58" s="1200"/>
      <c r="N58" s="1200"/>
      <c r="O58" s="1200"/>
      <c r="P58" s="1200"/>
      <c r="Q58" s="1200"/>
      <c r="R58" s="1200"/>
      <c r="S58" s="1200"/>
      <c r="T58" s="1200"/>
      <c r="U58" s="1200"/>
      <c r="V58" s="1200"/>
      <c r="W58" s="1200"/>
      <c r="X58" s="1200"/>
      <c r="Y58" s="1200"/>
      <c r="Z58" s="1200"/>
    </row>
    <row r="59" spans="1:26" ht="35.1" customHeight="1">
      <c r="A59" s="1200"/>
      <c r="B59" s="1748" t="s">
        <v>3957</v>
      </c>
      <c r="C59" s="1749"/>
      <c r="D59" s="1750" t="s">
        <v>5242</v>
      </c>
      <c r="E59" s="1751"/>
      <c r="F59" s="1751"/>
      <c r="G59" s="1751"/>
      <c r="H59" s="1752"/>
      <c r="I59" s="1200"/>
      <c r="J59" s="1200"/>
      <c r="K59" s="1200"/>
      <c r="L59" s="1200"/>
      <c r="M59" s="1200"/>
      <c r="N59" s="1200"/>
      <c r="O59" s="1200"/>
      <c r="P59" s="1200"/>
      <c r="Q59" s="1200"/>
      <c r="R59" s="1200"/>
      <c r="S59" s="1200"/>
      <c r="T59" s="1200"/>
      <c r="U59" s="1200"/>
      <c r="V59" s="1200"/>
      <c r="W59" s="1200"/>
      <c r="X59" s="1200"/>
      <c r="Y59" s="1200"/>
      <c r="Z59" s="1200"/>
    </row>
    <row r="60" spans="1:26" ht="35.1" customHeight="1">
      <c r="A60" s="1200"/>
      <c r="B60" s="1748" t="s">
        <v>4403</v>
      </c>
      <c r="C60" s="1749"/>
      <c r="D60" s="1750" t="s">
        <v>5243</v>
      </c>
      <c r="E60" s="1751"/>
      <c r="F60" s="1751"/>
      <c r="G60" s="1751"/>
      <c r="H60" s="1752"/>
      <c r="I60" s="1200"/>
      <c r="J60" s="1200"/>
      <c r="K60" s="1200"/>
      <c r="L60" s="1200"/>
      <c r="M60" s="1200"/>
      <c r="N60" s="1200"/>
      <c r="O60" s="1200"/>
      <c r="P60" s="1200"/>
      <c r="Q60" s="1200"/>
      <c r="R60" s="1200"/>
      <c r="S60" s="1200"/>
      <c r="T60" s="1200"/>
      <c r="U60" s="1200"/>
      <c r="V60" s="1200"/>
      <c r="W60" s="1200"/>
      <c r="X60" s="1200"/>
      <c r="Y60" s="1200"/>
      <c r="Z60" s="1200"/>
    </row>
    <row r="61" spans="1:26" ht="35.1" customHeight="1">
      <c r="A61" s="1200"/>
      <c r="B61" s="1748" t="s">
        <v>4382</v>
      </c>
      <c r="C61" s="1749"/>
      <c r="D61" s="1750" t="s">
        <v>4383</v>
      </c>
      <c r="E61" s="1751"/>
      <c r="F61" s="1751"/>
      <c r="G61" s="1751"/>
      <c r="H61" s="1752"/>
      <c r="I61" s="1200"/>
      <c r="J61" s="1200"/>
      <c r="K61" s="1200"/>
      <c r="L61" s="1200"/>
      <c r="M61" s="1200"/>
      <c r="N61" s="1200"/>
      <c r="O61" s="1200"/>
      <c r="P61" s="1200"/>
      <c r="Q61" s="1200"/>
      <c r="R61" s="1200"/>
      <c r="S61" s="1200"/>
      <c r="T61" s="1200"/>
      <c r="U61" s="1200"/>
      <c r="V61" s="1200"/>
      <c r="W61" s="1200"/>
      <c r="X61" s="1200"/>
      <c r="Y61" s="1200"/>
      <c r="Z61" s="1200"/>
    </row>
    <row r="62" spans="1:26" ht="35.1" customHeight="1">
      <c r="A62" s="1200"/>
      <c r="B62" s="1761" t="s">
        <v>4384</v>
      </c>
      <c r="C62" s="1762"/>
      <c r="D62" s="1763" t="s">
        <v>5244</v>
      </c>
      <c r="E62" s="1764"/>
      <c r="F62" s="1764"/>
      <c r="G62" s="1764"/>
      <c r="H62" s="1765"/>
      <c r="I62" s="1200"/>
      <c r="J62" s="1200"/>
      <c r="K62" s="1200"/>
      <c r="L62" s="1200"/>
      <c r="M62" s="1200"/>
      <c r="N62" s="1200"/>
      <c r="O62" s="1200"/>
      <c r="P62" s="1200"/>
      <c r="Q62" s="1200"/>
      <c r="R62" s="1200"/>
      <c r="S62" s="1200"/>
      <c r="T62" s="1200"/>
      <c r="U62" s="1200"/>
      <c r="V62" s="1200"/>
      <c r="W62" s="1200"/>
      <c r="X62" s="1200"/>
      <c r="Y62" s="1200"/>
      <c r="Z62" s="1200"/>
    </row>
    <row r="63" spans="1:26" ht="35.1" customHeight="1">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35.1" customHeight="1">
      <c r="A64" s="1200"/>
      <c r="B64" s="1663" t="s">
        <v>4404</v>
      </c>
      <c r="C64" s="1663"/>
      <c r="D64" s="1663"/>
      <c r="E64" s="1663"/>
      <c r="F64" s="1663"/>
      <c r="G64" s="1663"/>
      <c r="H64" s="1663"/>
      <c r="I64" s="1200"/>
      <c r="J64" s="1200"/>
      <c r="K64" s="1200"/>
      <c r="L64" s="1200"/>
      <c r="M64" s="1200"/>
      <c r="N64" s="1200"/>
      <c r="O64" s="1200"/>
      <c r="P64" s="1200"/>
      <c r="Q64" s="1200"/>
      <c r="R64" s="1200"/>
      <c r="S64" s="1200"/>
      <c r="T64" s="1200"/>
      <c r="U64" s="1200"/>
      <c r="V64" s="1200"/>
      <c r="W64" s="1200"/>
      <c r="X64" s="1200"/>
      <c r="Y64" s="1200"/>
      <c r="Z64" s="1200"/>
    </row>
    <row r="65" spans="1:26" ht="35.1" customHeight="1">
      <c r="A65" s="1200"/>
      <c r="B65" s="1756" t="s">
        <v>115</v>
      </c>
      <c r="C65" s="1757"/>
      <c r="D65" s="1758" t="s">
        <v>5245</v>
      </c>
      <c r="E65" s="1759"/>
      <c r="F65" s="1759"/>
      <c r="G65" s="1759"/>
      <c r="H65" s="1760"/>
      <c r="I65" s="1200"/>
      <c r="J65" s="1200"/>
      <c r="K65" s="1200"/>
      <c r="L65" s="1200"/>
      <c r="M65" s="1200"/>
      <c r="N65" s="1200"/>
      <c r="O65" s="1200"/>
      <c r="P65" s="1200"/>
      <c r="Q65" s="1200"/>
      <c r="R65" s="1200"/>
      <c r="S65" s="1200"/>
      <c r="T65" s="1200"/>
      <c r="U65" s="1200"/>
      <c r="V65" s="1200"/>
      <c r="W65" s="1200"/>
      <c r="X65" s="1200"/>
      <c r="Y65" s="1200"/>
      <c r="Z65" s="1200"/>
    </row>
    <row r="66" spans="1:26" ht="35.1" customHeight="1">
      <c r="A66" s="1200"/>
      <c r="B66" s="1748" t="s">
        <v>193</v>
      </c>
      <c r="C66" s="1749"/>
      <c r="D66" s="1750" t="s">
        <v>4194</v>
      </c>
      <c r="E66" s="1751"/>
      <c r="F66" s="1751"/>
      <c r="G66" s="1751"/>
      <c r="H66" s="1752"/>
      <c r="I66" s="1200"/>
      <c r="J66" s="1200"/>
      <c r="K66" s="1200"/>
      <c r="L66" s="1200"/>
      <c r="M66" s="1200"/>
      <c r="N66" s="1200"/>
      <c r="O66" s="1200"/>
      <c r="P66" s="1200"/>
      <c r="Q66" s="1200"/>
      <c r="R66" s="1200"/>
      <c r="S66" s="1200"/>
      <c r="T66" s="1200"/>
      <c r="U66" s="1200"/>
      <c r="V66" s="1200"/>
      <c r="W66" s="1200"/>
      <c r="X66" s="1200"/>
      <c r="Y66" s="1200"/>
      <c r="Z66" s="1200"/>
    </row>
    <row r="67" spans="1:26" ht="35.1" customHeight="1">
      <c r="A67" s="1200"/>
      <c r="B67" s="1748" t="s">
        <v>400</v>
      </c>
      <c r="C67" s="1749"/>
      <c r="D67" s="1750" t="s">
        <v>5211</v>
      </c>
      <c r="E67" s="1751"/>
      <c r="F67" s="1751"/>
      <c r="G67" s="1751"/>
      <c r="H67" s="1752"/>
      <c r="I67" s="1200"/>
      <c r="J67" s="1200"/>
      <c r="K67" s="1200"/>
      <c r="L67" s="1200"/>
      <c r="M67" s="1200"/>
      <c r="N67" s="1200"/>
      <c r="O67" s="1200"/>
      <c r="P67" s="1200"/>
      <c r="Q67" s="1200"/>
      <c r="R67" s="1200"/>
      <c r="S67" s="1200"/>
      <c r="T67" s="1200"/>
      <c r="U67" s="1200"/>
      <c r="V67" s="1200"/>
      <c r="W67" s="1200"/>
      <c r="X67" s="1200"/>
      <c r="Y67" s="1200"/>
      <c r="Z67" s="1200"/>
    </row>
    <row r="68" spans="1:26" ht="35.1" customHeight="1">
      <c r="A68" s="1200"/>
      <c r="B68" s="1748" t="s">
        <v>4398</v>
      </c>
      <c r="C68" s="1749"/>
      <c r="D68" s="1750" t="s">
        <v>5246</v>
      </c>
      <c r="E68" s="1751"/>
      <c r="F68" s="1751"/>
      <c r="G68" s="1751"/>
      <c r="H68" s="1752"/>
      <c r="I68" s="1200"/>
      <c r="J68" s="1200"/>
      <c r="K68" s="1200"/>
      <c r="L68" s="1200"/>
      <c r="M68" s="1200"/>
      <c r="N68" s="1200"/>
      <c r="O68" s="1200"/>
      <c r="P68" s="1200"/>
      <c r="Q68" s="1200"/>
      <c r="R68" s="1200"/>
      <c r="S68" s="1200"/>
      <c r="T68" s="1200"/>
      <c r="U68" s="1200"/>
      <c r="V68" s="1200"/>
      <c r="W68" s="1200"/>
      <c r="X68" s="1200"/>
      <c r="Y68" s="1200"/>
      <c r="Z68" s="1200"/>
    </row>
    <row r="69" spans="1:26" ht="35.1" customHeight="1">
      <c r="A69" s="1200"/>
      <c r="B69" s="1748" t="s">
        <v>4405</v>
      </c>
      <c r="C69" s="1749"/>
      <c r="D69" s="1750" t="s">
        <v>5247</v>
      </c>
      <c r="E69" s="1751"/>
      <c r="F69" s="1751"/>
      <c r="G69" s="1751"/>
      <c r="H69" s="1752"/>
      <c r="I69" s="1200"/>
      <c r="J69" s="1200"/>
      <c r="K69" s="1200"/>
      <c r="L69" s="1200"/>
      <c r="M69" s="1200"/>
      <c r="N69" s="1200"/>
      <c r="O69" s="1200"/>
      <c r="P69" s="1200"/>
      <c r="Q69" s="1200"/>
      <c r="R69" s="1200"/>
      <c r="S69" s="1200"/>
      <c r="T69" s="1200"/>
      <c r="U69" s="1200"/>
      <c r="V69" s="1200"/>
      <c r="W69" s="1200"/>
      <c r="X69" s="1200"/>
      <c r="Y69" s="1200"/>
      <c r="Z69" s="1200"/>
    </row>
    <row r="70" spans="1:26" ht="35.1" customHeight="1">
      <c r="A70" s="1200"/>
      <c r="B70" s="1748" t="s">
        <v>1420</v>
      </c>
      <c r="C70" s="1749"/>
      <c r="D70" s="1750" t="s">
        <v>4406</v>
      </c>
      <c r="E70" s="1751"/>
      <c r="F70" s="1751"/>
      <c r="G70" s="1751"/>
      <c r="H70" s="1752"/>
      <c r="I70" s="1200"/>
      <c r="J70" s="1200"/>
      <c r="K70" s="1200"/>
      <c r="L70" s="1200"/>
      <c r="M70" s="1200"/>
      <c r="N70" s="1200"/>
      <c r="O70" s="1200"/>
      <c r="P70" s="1200"/>
      <c r="Q70" s="1200"/>
      <c r="R70" s="1200"/>
      <c r="S70" s="1200"/>
      <c r="T70" s="1200"/>
      <c r="U70" s="1200"/>
      <c r="V70" s="1200"/>
      <c r="W70" s="1200"/>
      <c r="X70" s="1200"/>
      <c r="Y70" s="1200"/>
      <c r="Z70" s="1200"/>
    </row>
    <row r="71" spans="1:26" ht="35.1" customHeight="1">
      <c r="A71" s="1200"/>
      <c r="B71" s="1748" t="s">
        <v>4407</v>
      </c>
      <c r="C71" s="1749"/>
      <c r="D71" s="1750" t="s">
        <v>5248</v>
      </c>
      <c r="E71" s="1751"/>
      <c r="F71" s="1751"/>
      <c r="G71" s="1751"/>
      <c r="H71" s="1752"/>
      <c r="I71" s="1200"/>
      <c r="J71" s="1200"/>
      <c r="K71" s="1200"/>
      <c r="L71" s="1200"/>
      <c r="M71" s="1200"/>
      <c r="N71" s="1200"/>
      <c r="O71" s="1200"/>
      <c r="P71" s="1200"/>
      <c r="Q71" s="1200"/>
      <c r="R71" s="1200"/>
      <c r="S71" s="1200"/>
      <c r="T71" s="1200"/>
      <c r="U71" s="1200"/>
      <c r="V71" s="1200"/>
      <c r="W71" s="1200"/>
      <c r="X71" s="1200"/>
      <c r="Y71" s="1200"/>
      <c r="Z71" s="1200"/>
    </row>
    <row r="72" spans="1:26" ht="35.1" customHeight="1">
      <c r="A72" s="1200"/>
      <c r="B72" s="1748" t="s">
        <v>4382</v>
      </c>
      <c r="C72" s="1749"/>
      <c r="D72" s="1750" t="s">
        <v>4383</v>
      </c>
      <c r="E72" s="1751"/>
      <c r="F72" s="1751"/>
      <c r="G72" s="1751"/>
      <c r="H72" s="1752"/>
      <c r="I72" s="1200"/>
      <c r="J72" s="1200"/>
      <c r="K72" s="1200"/>
      <c r="L72" s="1200"/>
      <c r="M72" s="1200"/>
      <c r="N72" s="1200"/>
      <c r="O72" s="1200"/>
      <c r="P72" s="1200"/>
      <c r="Q72" s="1200"/>
      <c r="R72" s="1200"/>
      <c r="S72" s="1200"/>
      <c r="T72" s="1200"/>
      <c r="U72" s="1200"/>
      <c r="V72" s="1200"/>
      <c r="W72" s="1200"/>
      <c r="X72" s="1200"/>
      <c r="Y72" s="1200"/>
      <c r="Z72" s="1200"/>
    </row>
    <row r="73" spans="1:26" ht="35.1" customHeight="1">
      <c r="A73" s="1200"/>
      <c r="B73" s="1761" t="s">
        <v>4384</v>
      </c>
      <c r="C73" s="1762"/>
      <c r="D73" s="1763" t="s">
        <v>5249</v>
      </c>
      <c r="E73" s="1764"/>
      <c r="F73" s="1764"/>
      <c r="G73" s="1764"/>
      <c r="H73" s="1765"/>
      <c r="I73" s="1200"/>
      <c r="J73" s="1200"/>
      <c r="K73" s="1200"/>
      <c r="L73" s="1200"/>
      <c r="M73" s="1200"/>
      <c r="N73" s="1200"/>
      <c r="O73" s="1200"/>
      <c r="P73" s="1200"/>
      <c r="Q73" s="1200"/>
      <c r="R73" s="1200"/>
      <c r="S73" s="1200"/>
      <c r="T73" s="1200"/>
      <c r="U73" s="1200"/>
      <c r="V73" s="1200"/>
      <c r="W73" s="1200"/>
      <c r="X73" s="1200"/>
      <c r="Y73" s="1200"/>
      <c r="Z73" s="1200"/>
    </row>
    <row r="74" spans="1:26" ht="35.1" customHeight="1">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126">
    <mergeCell ref="B71:C71"/>
    <mergeCell ref="D71:H71"/>
    <mergeCell ref="B72:C72"/>
    <mergeCell ref="D72:H72"/>
    <mergeCell ref="B73:C73"/>
    <mergeCell ref="D73:H73"/>
    <mergeCell ref="B68:C68"/>
    <mergeCell ref="D68:H68"/>
    <mergeCell ref="B69:C69"/>
    <mergeCell ref="D69:H69"/>
    <mergeCell ref="B70:C70"/>
    <mergeCell ref="D70:H70"/>
    <mergeCell ref="B64:H64"/>
    <mergeCell ref="B65:C65"/>
    <mergeCell ref="D65:H65"/>
    <mergeCell ref="B66:C66"/>
    <mergeCell ref="D66:H66"/>
    <mergeCell ref="B67:C67"/>
    <mergeCell ref="D67:H67"/>
    <mergeCell ref="B60:C60"/>
    <mergeCell ref="D60:H60"/>
    <mergeCell ref="B61:C61"/>
    <mergeCell ref="D61:H61"/>
    <mergeCell ref="B62:C62"/>
    <mergeCell ref="D62:H62"/>
    <mergeCell ref="B57:C57"/>
    <mergeCell ref="D57:H57"/>
    <mergeCell ref="B58:C58"/>
    <mergeCell ref="D58:H58"/>
    <mergeCell ref="B59:C59"/>
    <mergeCell ref="D59:H59"/>
    <mergeCell ref="B53:H53"/>
    <mergeCell ref="B54:C54"/>
    <mergeCell ref="D54:H54"/>
    <mergeCell ref="B55:C55"/>
    <mergeCell ref="D55:H55"/>
    <mergeCell ref="B56:C56"/>
    <mergeCell ref="D56:H56"/>
    <mergeCell ref="B49:C49"/>
    <mergeCell ref="D49:H49"/>
    <mergeCell ref="B50:C50"/>
    <mergeCell ref="D50:H50"/>
    <mergeCell ref="B51:C51"/>
    <mergeCell ref="D51:H51"/>
    <mergeCell ref="B46:C46"/>
    <mergeCell ref="D46:H46"/>
    <mergeCell ref="B47:C47"/>
    <mergeCell ref="D47:H47"/>
    <mergeCell ref="B48:C48"/>
    <mergeCell ref="D48:H48"/>
    <mergeCell ref="B43:C43"/>
    <mergeCell ref="D43:H43"/>
    <mergeCell ref="B44:C44"/>
    <mergeCell ref="D44:H44"/>
    <mergeCell ref="B45:C45"/>
    <mergeCell ref="D45:H45"/>
    <mergeCell ref="B38:C38"/>
    <mergeCell ref="D38:H38"/>
    <mergeCell ref="B39:C39"/>
    <mergeCell ref="D39:H39"/>
    <mergeCell ref="B41:H41"/>
    <mergeCell ref="B42:C42"/>
    <mergeCell ref="D42:H42"/>
    <mergeCell ref="B35:C35"/>
    <mergeCell ref="D35:H35"/>
    <mergeCell ref="B36:C36"/>
    <mergeCell ref="D36:H36"/>
    <mergeCell ref="B37:C37"/>
    <mergeCell ref="D37:H37"/>
    <mergeCell ref="B32:C32"/>
    <mergeCell ref="D32:H32"/>
    <mergeCell ref="B33:C33"/>
    <mergeCell ref="D33:H33"/>
    <mergeCell ref="B34:C34"/>
    <mergeCell ref="D34:H34"/>
    <mergeCell ref="B27:C27"/>
    <mergeCell ref="D27:H27"/>
    <mergeCell ref="B29:H29"/>
    <mergeCell ref="B30:C30"/>
    <mergeCell ref="D30:H30"/>
    <mergeCell ref="B31:C31"/>
    <mergeCell ref="D31:H31"/>
    <mergeCell ref="B24:C24"/>
    <mergeCell ref="D24:H24"/>
    <mergeCell ref="B25:C25"/>
    <mergeCell ref="D25:H25"/>
    <mergeCell ref="B26:C26"/>
    <mergeCell ref="D26:H26"/>
    <mergeCell ref="B21:C21"/>
    <mergeCell ref="D21:H21"/>
    <mergeCell ref="B22:C22"/>
    <mergeCell ref="D22:H22"/>
    <mergeCell ref="B23:C23"/>
    <mergeCell ref="D23:H23"/>
    <mergeCell ref="B17:H17"/>
    <mergeCell ref="B18:C18"/>
    <mergeCell ref="D18:H18"/>
    <mergeCell ref="B19:C19"/>
    <mergeCell ref="D19:H19"/>
    <mergeCell ref="B20:C20"/>
    <mergeCell ref="D20:H20"/>
    <mergeCell ref="B13:C13"/>
    <mergeCell ref="D13:H13"/>
    <mergeCell ref="B14:C14"/>
    <mergeCell ref="D14:H14"/>
    <mergeCell ref="B15:C15"/>
    <mergeCell ref="D15:H15"/>
    <mergeCell ref="B10:C10"/>
    <mergeCell ref="D10:H10"/>
    <mergeCell ref="B11:C11"/>
    <mergeCell ref="D11:H11"/>
    <mergeCell ref="B12:C12"/>
    <mergeCell ref="D12:H12"/>
    <mergeCell ref="B7:C7"/>
    <mergeCell ref="D7:H7"/>
    <mergeCell ref="B8:C8"/>
    <mergeCell ref="D8:H8"/>
    <mergeCell ref="B9:C9"/>
    <mergeCell ref="D9:H9"/>
    <mergeCell ref="B1:H1"/>
    <mergeCell ref="B2:H2"/>
    <mergeCell ref="B4:H4"/>
    <mergeCell ref="B5:C5"/>
    <mergeCell ref="D5:H5"/>
    <mergeCell ref="B6:C6"/>
    <mergeCell ref="D6: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DE00-185D-4475-978A-A11B3B00D32B}">
  <dimension ref="A1:Z194"/>
  <sheetViews>
    <sheetView workbookViewId="0">
      <selection activeCell="A15" sqref="A15"/>
    </sheetView>
  </sheetViews>
  <sheetFormatPr baseColWidth="10" defaultColWidth="9" defaultRowHeight="15"/>
  <cols>
    <col min="1" max="1" width="4" style="473" customWidth="1"/>
    <col min="2" max="2" width="37.25" style="473" customWidth="1"/>
    <col min="3" max="3" width="48" style="473" customWidth="1"/>
    <col min="4" max="5" width="34" style="473" customWidth="1"/>
    <col min="6" max="6" width="26" style="473" customWidth="1"/>
    <col min="7" max="16384" width="9" style="473"/>
  </cols>
  <sheetData>
    <row r="1" spans="1:26" ht="30" customHeight="1">
      <c r="A1" s="1200"/>
      <c r="B1" s="1679" t="s">
        <v>4408</v>
      </c>
      <c r="C1" s="1679"/>
      <c r="D1" s="1679"/>
      <c r="E1" s="1679"/>
      <c r="F1" s="1679"/>
      <c r="G1" s="1200"/>
      <c r="H1" s="1200"/>
      <c r="I1" s="1200"/>
      <c r="J1" s="1200"/>
      <c r="K1" s="1200"/>
      <c r="L1" s="1200"/>
      <c r="M1" s="1200"/>
      <c r="N1" s="1200"/>
      <c r="O1" s="1200"/>
      <c r="P1" s="1200"/>
      <c r="Q1" s="1200"/>
      <c r="R1" s="1200"/>
      <c r="S1" s="1200"/>
      <c r="T1" s="1200"/>
      <c r="U1" s="1200"/>
      <c r="V1" s="1200"/>
      <c r="W1" s="1200"/>
      <c r="X1" s="1200"/>
      <c r="Y1" s="1200"/>
      <c r="Z1" s="1200"/>
    </row>
    <row r="2" spans="1:26" ht="15.75">
      <c r="A2" s="1200"/>
      <c r="B2" s="1200"/>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663" t="s">
        <v>4409</v>
      </c>
      <c r="C3" s="1663"/>
      <c r="D3" s="1663"/>
      <c r="E3" s="1663"/>
      <c r="F3" s="1663"/>
      <c r="G3" s="1200"/>
      <c r="H3" s="1200"/>
      <c r="I3" s="1200"/>
      <c r="J3" s="1200"/>
      <c r="K3" s="1200"/>
      <c r="L3" s="1200"/>
      <c r="M3" s="1200"/>
      <c r="N3" s="1200"/>
      <c r="O3" s="1200"/>
      <c r="P3" s="1200"/>
      <c r="Q3" s="1200"/>
      <c r="R3" s="1200"/>
      <c r="S3" s="1200"/>
      <c r="T3" s="1200"/>
      <c r="U3" s="1200"/>
      <c r="V3" s="1200"/>
      <c r="W3" s="1200"/>
      <c r="X3" s="1200"/>
      <c r="Y3" s="1200"/>
      <c r="Z3" s="1200"/>
    </row>
    <row r="4" spans="1:26" ht="35.1" customHeight="1">
      <c r="A4" s="1200"/>
      <c r="B4" s="1288" t="s">
        <v>4488</v>
      </c>
      <c r="C4" s="1200"/>
      <c r="D4" s="1200"/>
      <c r="E4" s="1200"/>
      <c r="F4" s="1200"/>
      <c r="G4" s="1200"/>
      <c r="H4" s="1200"/>
      <c r="I4" s="1200"/>
      <c r="J4" s="1200"/>
      <c r="K4" s="1200"/>
      <c r="L4" s="1200"/>
      <c r="M4" s="1200"/>
      <c r="N4" s="1200"/>
      <c r="O4" s="1200"/>
      <c r="P4" s="1200"/>
      <c r="Q4" s="1200"/>
      <c r="R4" s="1200"/>
      <c r="S4" s="1200"/>
      <c r="T4" s="1200"/>
      <c r="U4" s="1200"/>
      <c r="V4" s="1200"/>
      <c r="W4" s="1200"/>
      <c r="X4" s="1200"/>
      <c r="Y4" s="1200"/>
      <c r="Z4" s="1200"/>
    </row>
    <row r="5" spans="1:26" ht="35.1" customHeight="1">
      <c r="A5" s="1200"/>
      <c r="B5" s="1210" t="s">
        <v>444</v>
      </c>
      <c r="C5" s="1262" t="s">
        <v>4410</v>
      </c>
      <c r="D5" s="1268" t="s">
        <v>4411</v>
      </c>
      <c r="E5" s="1268" t="s">
        <v>4412</v>
      </c>
      <c r="F5" s="1249"/>
      <c r="G5" s="1200"/>
      <c r="H5" s="1200"/>
      <c r="I5" s="1200"/>
      <c r="J5" s="1200"/>
      <c r="K5" s="1200"/>
      <c r="L5" s="1200"/>
      <c r="M5" s="1200"/>
      <c r="N5" s="1200"/>
      <c r="O5" s="1200"/>
      <c r="P5" s="1200"/>
      <c r="Q5" s="1200"/>
      <c r="R5" s="1200"/>
      <c r="S5" s="1200"/>
      <c r="T5" s="1200"/>
      <c r="U5" s="1200"/>
      <c r="V5" s="1200"/>
      <c r="W5" s="1200"/>
      <c r="X5" s="1200"/>
      <c r="Y5" s="1200"/>
      <c r="Z5" s="1200"/>
    </row>
    <row r="6" spans="1:26" ht="35.1" customHeight="1">
      <c r="A6" s="1200"/>
      <c r="B6" s="1210" t="s">
        <v>447</v>
      </c>
      <c r="C6" s="1269" t="s">
        <v>4413</v>
      </c>
      <c r="D6" s="1270" t="s">
        <v>4414</v>
      </c>
      <c r="E6" s="1270" t="s">
        <v>4415</v>
      </c>
      <c r="F6" s="1253"/>
      <c r="G6" s="1200"/>
      <c r="H6" s="1200"/>
      <c r="I6" s="1200"/>
      <c r="J6" s="1200"/>
      <c r="K6" s="1200"/>
      <c r="L6" s="1200"/>
      <c r="M6" s="1200"/>
      <c r="N6" s="1200"/>
      <c r="O6" s="1200"/>
      <c r="P6" s="1200"/>
      <c r="Q6" s="1200"/>
      <c r="R6" s="1200"/>
      <c r="S6" s="1200"/>
      <c r="T6" s="1200"/>
      <c r="U6" s="1200"/>
      <c r="V6" s="1200"/>
      <c r="W6" s="1200"/>
      <c r="X6" s="1200"/>
      <c r="Y6" s="1200"/>
      <c r="Z6" s="1200"/>
    </row>
    <row r="7" spans="1:26" ht="35.1" customHeight="1">
      <c r="A7" s="1200"/>
      <c r="B7" s="1210" t="s">
        <v>450</v>
      </c>
      <c r="C7" s="1269" t="s">
        <v>4416</v>
      </c>
      <c r="D7" s="1270" t="s">
        <v>4417</v>
      </c>
      <c r="E7" s="1270" t="s">
        <v>4418</v>
      </c>
      <c r="F7" s="1253"/>
      <c r="G7" s="1200"/>
      <c r="H7" s="1200"/>
      <c r="I7" s="1200"/>
      <c r="J7" s="1200"/>
      <c r="K7" s="1200"/>
      <c r="L7" s="1200"/>
      <c r="M7" s="1200"/>
      <c r="N7" s="1200"/>
      <c r="O7" s="1200"/>
      <c r="P7" s="1200"/>
      <c r="Q7" s="1200"/>
      <c r="R7" s="1200"/>
      <c r="S7" s="1200"/>
      <c r="T7" s="1200"/>
      <c r="U7" s="1200"/>
      <c r="V7" s="1200"/>
      <c r="W7" s="1200"/>
      <c r="X7" s="1200"/>
      <c r="Y7" s="1200"/>
      <c r="Z7" s="1200"/>
    </row>
    <row r="8" spans="1:26" ht="35.1" customHeight="1">
      <c r="A8" s="1200"/>
      <c r="B8" s="1210" t="s">
        <v>453</v>
      </c>
      <c r="C8" s="1269" t="s">
        <v>4419</v>
      </c>
      <c r="D8" s="1270" t="s">
        <v>4420</v>
      </c>
      <c r="E8" s="1270" t="s">
        <v>4421</v>
      </c>
      <c r="F8" s="1253"/>
      <c r="G8" s="1200"/>
      <c r="H8" s="1200"/>
      <c r="I8" s="1200"/>
      <c r="J8" s="1200"/>
      <c r="K8" s="1200"/>
      <c r="L8" s="1200"/>
      <c r="M8" s="1200"/>
      <c r="N8" s="1200"/>
      <c r="O8" s="1200"/>
      <c r="P8" s="1200"/>
      <c r="Q8" s="1200"/>
      <c r="R8" s="1200"/>
      <c r="S8" s="1200"/>
      <c r="T8" s="1200"/>
      <c r="U8" s="1200"/>
      <c r="V8" s="1200"/>
      <c r="W8" s="1200"/>
      <c r="X8" s="1200"/>
      <c r="Y8" s="1200"/>
      <c r="Z8" s="1200"/>
    </row>
    <row r="9" spans="1:26" ht="35.1" customHeight="1">
      <c r="A9" s="1200"/>
      <c r="B9" s="1210" t="s">
        <v>456</v>
      </c>
      <c r="C9" s="1263" t="s">
        <v>4422</v>
      </c>
      <c r="D9" s="1271" t="s">
        <v>4423</v>
      </c>
      <c r="E9" s="1271" t="s">
        <v>4424</v>
      </c>
      <c r="F9" s="1257"/>
      <c r="G9" s="1200"/>
      <c r="H9" s="1200"/>
      <c r="I9" s="1200"/>
      <c r="J9" s="1200"/>
      <c r="K9" s="1200"/>
      <c r="L9" s="1200"/>
      <c r="M9" s="1200"/>
      <c r="N9" s="1200"/>
      <c r="O9" s="1200"/>
      <c r="P9" s="1200"/>
      <c r="Q9" s="1200"/>
      <c r="R9" s="1200"/>
      <c r="S9" s="1200"/>
      <c r="T9" s="1200"/>
      <c r="U9" s="1200"/>
      <c r="V9" s="1200"/>
      <c r="W9" s="1200"/>
      <c r="X9" s="1200"/>
      <c r="Y9" s="1200"/>
      <c r="Z9" s="1200"/>
    </row>
    <row r="10" spans="1:26" ht="35.1" customHeight="1">
      <c r="A10" s="1200"/>
      <c r="B10" s="1200"/>
      <c r="C10" s="1200"/>
      <c r="D10" s="1200"/>
      <c r="E10" s="1200"/>
      <c r="F10" s="1200"/>
      <c r="G10" s="1200"/>
      <c r="H10" s="1200"/>
      <c r="I10" s="1200"/>
      <c r="J10" s="1200"/>
      <c r="K10" s="1200"/>
      <c r="L10" s="1200"/>
      <c r="M10" s="1200"/>
      <c r="N10" s="1200"/>
      <c r="O10" s="1200"/>
      <c r="P10" s="1200"/>
      <c r="Q10" s="1200"/>
      <c r="R10" s="1200"/>
      <c r="S10" s="1200"/>
      <c r="T10" s="1200"/>
      <c r="U10" s="1200"/>
      <c r="V10" s="1200"/>
      <c r="W10" s="1200"/>
      <c r="X10" s="1200"/>
      <c r="Y10" s="1200"/>
      <c r="Z10" s="1200"/>
    </row>
    <row r="11" spans="1:26" ht="35.1" customHeight="1">
      <c r="A11" s="1200"/>
      <c r="B11" s="1663" t="s">
        <v>4425</v>
      </c>
      <c r="C11" s="1663"/>
      <c r="D11" s="1663"/>
      <c r="E11" s="1663"/>
      <c r="F11" s="1663"/>
      <c r="G11" s="1200"/>
      <c r="H11" s="1200"/>
      <c r="I11" s="1200"/>
      <c r="J11" s="1200"/>
      <c r="K11" s="1200"/>
      <c r="L11" s="1200"/>
      <c r="M11" s="1200"/>
      <c r="N11" s="1200"/>
      <c r="O11" s="1200"/>
      <c r="P11" s="1200"/>
      <c r="Q11" s="1200"/>
      <c r="R11" s="1200"/>
      <c r="S11" s="1200"/>
      <c r="T11" s="1200"/>
      <c r="U11" s="1200"/>
      <c r="V11" s="1200"/>
      <c r="W11" s="1200"/>
      <c r="X11" s="1200"/>
      <c r="Y11" s="1200"/>
      <c r="Z11" s="1200"/>
    </row>
    <row r="12" spans="1:26" ht="35.1" customHeight="1">
      <c r="A12" s="1200"/>
      <c r="B12" s="1724" t="s">
        <v>4426</v>
      </c>
      <c r="C12" s="1725"/>
      <c r="D12" s="1725"/>
      <c r="E12" s="1725"/>
      <c r="F12" s="1726"/>
      <c r="G12" s="1200"/>
      <c r="H12" s="1200"/>
      <c r="I12" s="1200"/>
      <c r="J12" s="1200"/>
      <c r="K12" s="1200"/>
      <c r="L12" s="1200"/>
      <c r="M12" s="1200"/>
      <c r="N12" s="1200"/>
      <c r="O12" s="1200"/>
      <c r="P12" s="1200"/>
      <c r="Q12" s="1200"/>
      <c r="R12" s="1200"/>
      <c r="S12" s="1200"/>
      <c r="T12" s="1200"/>
      <c r="U12" s="1200"/>
      <c r="V12" s="1200"/>
      <c r="W12" s="1200"/>
      <c r="X12" s="1200"/>
      <c r="Y12" s="1200"/>
      <c r="Z12" s="1200"/>
    </row>
    <row r="13" spans="1:26" ht="35.1" customHeight="1">
      <c r="A13" s="1200"/>
      <c r="B13" s="1727"/>
      <c r="C13" s="1728"/>
      <c r="D13" s="1728"/>
      <c r="E13" s="1728"/>
      <c r="F13" s="1729"/>
      <c r="G13" s="1200"/>
      <c r="H13" s="1200"/>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663" t="s">
        <v>4427</v>
      </c>
      <c r="C14" s="1663"/>
      <c r="D14" s="1663"/>
      <c r="E14" s="1663"/>
      <c r="F14" s="1663"/>
      <c r="G14" s="1200"/>
      <c r="H14" s="1200"/>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766" t="s">
        <v>4428</v>
      </c>
      <c r="C15" s="1767"/>
      <c r="D15" s="1767"/>
      <c r="E15" s="1767"/>
      <c r="F15" s="1768"/>
      <c r="G15" s="120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769"/>
      <c r="C16" s="1770"/>
      <c r="D16" s="1770"/>
      <c r="E16" s="1770"/>
      <c r="F16" s="1771"/>
      <c r="G16" s="1200"/>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200"/>
      <c r="C17" s="1200"/>
      <c r="D17" s="1200"/>
      <c r="E17" s="1200"/>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663" t="s">
        <v>4429</v>
      </c>
      <c r="C18" s="1663"/>
      <c r="D18" s="1663"/>
      <c r="E18" s="1663"/>
      <c r="F18" s="1663"/>
      <c r="G18" s="1200"/>
      <c r="H18" s="120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210" t="s">
        <v>4430</v>
      </c>
      <c r="C19" s="1210" t="s">
        <v>4431</v>
      </c>
      <c r="D19" s="1210" t="s">
        <v>4432</v>
      </c>
      <c r="E19" s="1702" t="s">
        <v>4433</v>
      </c>
      <c r="F19" s="1703"/>
      <c r="G19" s="1200"/>
      <c r="H19" s="1200"/>
      <c r="I19" s="1200"/>
      <c r="J19" s="1200"/>
      <c r="K19" s="1200"/>
      <c r="L19" s="1200"/>
      <c r="M19" s="1200"/>
      <c r="N19" s="1200"/>
      <c r="O19" s="1200"/>
      <c r="P19" s="1200"/>
      <c r="Q19" s="1200"/>
      <c r="R19" s="1200"/>
      <c r="S19" s="1200"/>
      <c r="T19" s="1200"/>
      <c r="U19" s="1200"/>
      <c r="V19" s="1200"/>
      <c r="W19" s="1200"/>
      <c r="X19" s="1200"/>
      <c r="Y19" s="1200"/>
      <c r="Z19" s="1200"/>
    </row>
    <row r="20" spans="1:26" ht="45" customHeight="1">
      <c r="A20" s="1200"/>
      <c r="B20" s="1272" t="s">
        <v>4434</v>
      </c>
      <c r="C20" s="1273"/>
      <c r="D20" s="1274" t="s">
        <v>4031</v>
      </c>
      <c r="E20" s="1704"/>
      <c r="F20" s="1705"/>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45" customHeight="1">
      <c r="A21" s="1200"/>
      <c r="B21" s="1275" t="s">
        <v>4435</v>
      </c>
      <c r="C21" s="1276"/>
      <c r="D21" s="1277" t="s">
        <v>4436</v>
      </c>
      <c r="E21" s="1704"/>
      <c r="F21" s="1705"/>
      <c r="G21" s="1200"/>
      <c r="H21" s="1200"/>
      <c r="I21" s="1200"/>
      <c r="J21" s="1200"/>
      <c r="K21" s="1200"/>
      <c r="L21" s="1200"/>
      <c r="M21" s="1200"/>
      <c r="N21" s="1200"/>
      <c r="O21" s="1200"/>
      <c r="P21" s="1200"/>
      <c r="Q21" s="1200"/>
      <c r="R21" s="1200"/>
      <c r="S21" s="1200"/>
      <c r="T21" s="1200"/>
      <c r="U21" s="1200"/>
      <c r="V21" s="1200"/>
      <c r="W21" s="1200"/>
      <c r="X21" s="1200"/>
      <c r="Y21" s="1200"/>
      <c r="Z21" s="1200"/>
    </row>
    <row r="22" spans="1:26" ht="45" customHeight="1">
      <c r="A22" s="1200"/>
      <c r="B22" s="1275" t="s">
        <v>4437</v>
      </c>
      <c r="C22" s="1276"/>
      <c r="D22" s="1277" t="s">
        <v>4438</v>
      </c>
      <c r="E22" s="1704"/>
      <c r="F22" s="1705"/>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45" customHeight="1">
      <c r="A23" s="1200"/>
      <c r="B23" s="1275" t="s">
        <v>4439</v>
      </c>
      <c r="C23" s="1276"/>
      <c r="D23" s="1277" t="s">
        <v>4440</v>
      </c>
      <c r="E23" s="1704"/>
      <c r="F23" s="1705"/>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45" customHeight="1">
      <c r="A24" s="1200"/>
      <c r="B24" s="1278" t="s">
        <v>4441</v>
      </c>
      <c r="C24" s="1279"/>
      <c r="D24" s="1280" t="s">
        <v>4442</v>
      </c>
      <c r="E24" s="1706"/>
      <c r="F24" s="1707"/>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35.1" customHeight="1">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sheetData>
  <mergeCells count="8">
    <mergeCell ref="B18:F18"/>
    <mergeCell ref="E19:F24"/>
    <mergeCell ref="B1:F1"/>
    <mergeCell ref="B3:F3"/>
    <mergeCell ref="B11:F11"/>
    <mergeCell ref="B12:F13"/>
    <mergeCell ref="B14:F14"/>
    <mergeCell ref="B15:F1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1ED2A-0A1C-4E0B-BC7C-EB6660B19650}">
  <dimension ref="A1:Z200"/>
  <sheetViews>
    <sheetView workbookViewId="0">
      <selection activeCell="A11" sqref="A11"/>
    </sheetView>
  </sheetViews>
  <sheetFormatPr baseColWidth="10" defaultColWidth="9" defaultRowHeight="15"/>
  <cols>
    <col min="1" max="1" width="4" style="473" customWidth="1"/>
    <col min="2" max="2" width="32" style="473" customWidth="1"/>
    <col min="3" max="3" width="45" style="473" customWidth="1"/>
    <col min="4" max="4" width="64" style="473" customWidth="1"/>
    <col min="5" max="5" width="38.25" style="473" customWidth="1"/>
    <col min="6" max="16384" width="9" style="473"/>
  </cols>
  <sheetData>
    <row r="1" spans="1:26" ht="30" customHeight="1">
      <c r="A1" s="1200"/>
      <c r="B1" s="1679" t="s">
        <v>4443</v>
      </c>
      <c r="C1" s="1679"/>
      <c r="D1" s="1679"/>
      <c r="E1" s="1679"/>
      <c r="F1" s="1200"/>
      <c r="G1" s="1200"/>
      <c r="H1" s="1200"/>
      <c r="I1" s="1200"/>
      <c r="J1" s="1200"/>
      <c r="K1" s="1200"/>
      <c r="L1" s="1200"/>
      <c r="M1" s="1200"/>
      <c r="N1" s="1200"/>
      <c r="O1" s="1200"/>
      <c r="P1" s="1200"/>
      <c r="Q1" s="1200"/>
      <c r="R1" s="1200"/>
      <c r="S1" s="1200"/>
      <c r="T1" s="1200"/>
      <c r="U1" s="1200"/>
      <c r="V1" s="1200"/>
      <c r="W1" s="1200"/>
      <c r="X1" s="1200"/>
      <c r="Y1" s="1200"/>
      <c r="Z1" s="1200"/>
    </row>
    <row r="2" spans="1:26" ht="35.1" customHeight="1">
      <c r="A2" s="1200"/>
      <c r="B2" s="1288" t="s">
        <v>4488</v>
      </c>
      <c r="C2" s="1200"/>
      <c r="D2" s="1200"/>
      <c r="E2" s="1200"/>
      <c r="F2" s="1200"/>
      <c r="G2" s="1200"/>
      <c r="H2" s="1200"/>
      <c r="I2" s="1200"/>
      <c r="J2" s="1200"/>
      <c r="K2" s="1200"/>
      <c r="L2" s="1200"/>
      <c r="M2" s="1200"/>
      <c r="N2" s="1200"/>
      <c r="O2" s="1200"/>
      <c r="P2" s="1200"/>
      <c r="Q2" s="1200"/>
      <c r="R2" s="1200"/>
      <c r="S2" s="1200"/>
      <c r="T2" s="1200"/>
      <c r="U2" s="1200"/>
      <c r="V2" s="1200"/>
      <c r="W2" s="1200"/>
      <c r="X2" s="1200"/>
      <c r="Y2" s="1200"/>
      <c r="Z2" s="1200"/>
    </row>
    <row r="3" spans="1:26" ht="35.1" customHeight="1">
      <c r="A3" s="1200"/>
      <c r="B3" s="1210" t="s">
        <v>117</v>
      </c>
      <c r="C3" s="1210" t="s">
        <v>4444</v>
      </c>
      <c r="D3" s="1210" t="s">
        <v>3721</v>
      </c>
      <c r="E3" s="1210" t="s">
        <v>4445</v>
      </c>
      <c r="F3" s="1200"/>
      <c r="G3" s="1200"/>
      <c r="H3" s="1200"/>
      <c r="I3" s="1200"/>
      <c r="J3" s="1200"/>
      <c r="K3" s="1200"/>
      <c r="L3" s="1200"/>
      <c r="M3" s="1200"/>
      <c r="N3" s="1200"/>
      <c r="O3" s="1200"/>
      <c r="P3" s="1200"/>
      <c r="Q3" s="1200"/>
      <c r="R3" s="1200"/>
      <c r="S3" s="1200"/>
      <c r="T3" s="1200"/>
      <c r="U3" s="1200"/>
      <c r="V3" s="1200"/>
      <c r="W3" s="1200"/>
      <c r="X3" s="1200"/>
      <c r="Y3" s="1200"/>
      <c r="Z3" s="1200"/>
    </row>
    <row r="4" spans="1:26" ht="45" customHeight="1">
      <c r="A4" s="1200"/>
      <c r="B4" s="1265" t="s">
        <v>4446</v>
      </c>
      <c r="C4" s="1213" t="s">
        <v>5250</v>
      </c>
      <c r="D4" s="1213" t="s">
        <v>1276</v>
      </c>
      <c r="E4" s="1214" t="s">
        <v>5251</v>
      </c>
      <c r="F4" s="1200"/>
      <c r="G4" s="1200"/>
      <c r="H4" s="1200"/>
      <c r="I4" s="1200"/>
      <c r="J4" s="1200"/>
      <c r="K4" s="1200"/>
      <c r="L4" s="1200"/>
      <c r="M4" s="1200"/>
      <c r="N4" s="1200"/>
      <c r="O4" s="1200"/>
      <c r="P4" s="1200"/>
      <c r="Q4" s="1200"/>
      <c r="R4" s="1200"/>
      <c r="S4" s="1200"/>
      <c r="T4" s="1200"/>
      <c r="U4" s="1200"/>
      <c r="V4" s="1200"/>
      <c r="W4" s="1200"/>
      <c r="X4" s="1200"/>
      <c r="Y4" s="1200"/>
      <c r="Z4" s="1200"/>
    </row>
    <row r="5" spans="1:26" ht="45" customHeight="1">
      <c r="A5" s="1200"/>
      <c r="B5" s="1266" t="s">
        <v>4447</v>
      </c>
      <c r="C5" s="1217" t="s">
        <v>4448</v>
      </c>
      <c r="D5" s="1217" t="s">
        <v>4449</v>
      </c>
      <c r="E5" s="1218" t="s">
        <v>4450</v>
      </c>
      <c r="F5" s="1200"/>
      <c r="G5" s="1200"/>
      <c r="H5" s="1200"/>
      <c r="I5" s="1200"/>
      <c r="J5" s="1200"/>
      <c r="K5" s="1200"/>
      <c r="L5" s="1200"/>
      <c r="M5" s="1200"/>
      <c r="N5" s="1200"/>
      <c r="O5" s="1200"/>
      <c r="P5" s="1200"/>
      <c r="Q5" s="1200"/>
      <c r="R5" s="1200"/>
      <c r="S5" s="1200"/>
      <c r="T5" s="1200"/>
      <c r="U5" s="1200"/>
      <c r="V5" s="1200"/>
      <c r="W5" s="1200"/>
      <c r="X5" s="1200"/>
      <c r="Y5" s="1200"/>
      <c r="Z5" s="1200"/>
    </row>
    <row r="6" spans="1:26" ht="45" customHeight="1">
      <c r="A6" s="1200"/>
      <c r="B6" s="1266" t="s">
        <v>4451</v>
      </c>
      <c r="C6" s="1217" t="s">
        <v>4452</v>
      </c>
      <c r="D6" s="1217" t="s">
        <v>3725</v>
      </c>
      <c r="E6" s="1218" t="s">
        <v>4453</v>
      </c>
      <c r="F6" s="1200"/>
      <c r="G6" s="1200"/>
      <c r="H6" s="1200"/>
      <c r="I6" s="1200"/>
      <c r="J6" s="1200"/>
      <c r="K6" s="1200"/>
      <c r="L6" s="1200"/>
      <c r="M6" s="1200"/>
      <c r="N6" s="1200"/>
      <c r="O6" s="1200"/>
      <c r="P6" s="1200"/>
      <c r="Q6" s="1200"/>
      <c r="R6" s="1200"/>
      <c r="S6" s="1200"/>
      <c r="T6" s="1200"/>
      <c r="U6" s="1200"/>
      <c r="V6" s="1200"/>
      <c r="W6" s="1200"/>
      <c r="X6" s="1200"/>
      <c r="Y6" s="1200"/>
      <c r="Z6" s="1200"/>
    </row>
    <row r="7" spans="1:26" ht="45" customHeight="1">
      <c r="A7" s="1200"/>
      <c r="B7" s="1266" t="s">
        <v>4454</v>
      </c>
      <c r="C7" s="1217" t="s">
        <v>4455</v>
      </c>
      <c r="D7" s="1217" t="s">
        <v>4456</v>
      </c>
      <c r="E7" s="1218" t="s">
        <v>4457</v>
      </c>
      <c r="F7" s="1200"/>
      <c r="G7" s="1200"/>
      <c r="H7" s="1200"/>
      <c r="I7" s="1200"/>
      <c r="J7" s="1200"/>
      <c r="K7" s="1200"/>
      <c r="L7" s="1200"/>
      <c r="M7" s="1200"/>
      <c r="N7" s="1200"/>
      <c r="O7" s="1200"/>
      <c r="P7" s="1200"/>
      <c r="Q7" s="1200"/>
      <c r="R7" s="1200"/>
      <c r="S7" s="1200"/>
      <c r="T7" s="1200"/>
      <c r="U7" s="1200"/>
      <c r="V7" s="1200"/>
      <c r="W7" s="1200"/>
      <c r="X7" s="1200"/>
      <c r="Y7" s="1200"/>
      <c r="Z7" s="1200"/>
    </row>
    <row r="8" spans="1:26" ht="45" customHeight="1">
      <c r="A8" s="1200"/>
      <c r="B8" s="1266" t="s">
        <v>4458</v>
      </c>
      <c r="C8" s="1217" t="s">
        <v>4459</v>
      </c>
      <c r="D8" s="1217" t="s">
        <v>4460</v>
      </c>
      <c r="E8" s="1218" t="s">
        <v>4461</v>
      </c>
      <c r="F8" s="1200"/>
      <c r="G8" s="1200"/>
      <c r="H8" s="1200"/>
      <c r="I8" s="1200"/>
      <c r="J8" s="1200"/>
      <c r="K8" s="1200"/>
      <c r="L8" s="1200"/>
      <c r="M8" s="1200"/>
      <c r="N8" s="1200"/>
      <c r="O8" s="1200"/>
      <c r="P8" s="1200"/>
      <c r="Q8" s="1200"/>
      <c r="R8" s="1200"/>
      <c r="S8" s="1200"/>
      <c r="T8" s="1200"/>
      <c r="U8" s="1200"/>
      <c r="V8" s="1200"/>
      <c r="W8" s="1200"/>
      <c r="X8" s="1200"/>
      <c r="Y8" s="1200"/>
      <c r="Z8" s="1200"/>
    </row>
    <row r="9" spans="1:26" ht="45" customHeight="1">
      <c r="A9" s="1200"/>
      <c r="B9" s="1266" t="s">
        <v>4462</v>
      </c>
      <c r="C9" s="1217" t="s">
        <v>4463</v>
      </c>
      <c r="D9" s="1217" t="s">
        <v>4464</v>
      </c>
      <c r="E9" s="1218" t="s">
        <v>4465</v>
      </c>
      <c r="F9" s="1200"/>
      <c r="G9" s="1200"/>
      <c r="H9" s="1200"/>
      <c r="I9" s="1200"/>
      <c r="J9" s="1200"/>
      <c r="K9" s="1200"/>
      <c r="L9" s="1200"/>
      <c r="M9" s="1200"/>
      <c r="N9" s="1200"/>
      <c r="O9" s="1200"/>
      <c r="P9" s="1200"/>
      <c r="Q9" s="1200"/>
      <c r="R9" s="1200"/>
      <c r="S9" s="1200"/>
      <c r="T9" s="1200"/>
      <c r="U9" s="1200"/>
      <c r="V9" s="1200"/>
      <c r="W9" s="1200"/>
      <c r="X9" s="1200"/>
      <c r="Y9" s="1200"/>
      <c r="Z9" s="1200"/>
    </row>
    <row r="10" spans="1:26" ht="45" customHeight="1">
      <c r="A10" s="1200"/>
      <c r="B10" s="1266" t="s">
        <v>4466</v>
      </c>
      <c r="C10" s="1217" t="s">
        <v>4467</v>
      </c>
      <c r="D10" s="1217" t="s">
        <v>4468</v>
      </c>
      <c r="E10" s="1218" t="s">
        <v>4469</v>
      </c>
      <c r="F10" s="1200"/>
      <c r="G10" s="1200"/>
      <c r="H10" s="1200"/>
      <c r="I10" s="1200"/>
      <c r="J10" s="1200"/>
      <c r="K10" s="1200"/>
      <c r="L10" s="1200"/>
      <c r="M10" s="1200"/>
      <c r="N10" s="1200"/>
      <c r="O10" s="1200"/>
      <c r="P10" s="1200"/>
      <c r="Q10" s="1200"/>
      <c r="R10" s="1200"/>
      <c r="S10" s="1200"/>
      <c r="T10" s="1200"/>
      <c r="U10" s="1200"/>
      <c r="V10" s="1200"/>
      <c r="W10" s="1200"/>
      <c r="X10" s="1200"/>
      <c r="Y10" s="1200"/>
      <c r="Z10" s="1200"/>
    </row>
    <row r="11" spans="1:26" ht="45" customHeight="1">
      <c r="A11" s="1200"/>
      <c r="B11" s="1266" t="s">
        <v>4470</v>
      </c>
      <c r="C11" s="1217" t="s">
        <v>4471</v>
      </c>
      <c r="D11" s="1217" t="s">
        <v>4472</v>
      </c>
      <c r="E11" s="1218" t="s">
        <v>4473</v>
      </c>
      <c r="F11" s="1200"/>
      <c r="G11" s="1200"/>
      <c r="H11" s="1200"/>
      <c r="I11" s="1200"/>
      <c r="J11" s="1200"/>
      <c r="K11" s="1200"/>
      <c r="L11" s="1200"/>
      <c r="M11" s="1200"/>
      <c r="N11" s="1200"/>
      <c r="O11" s="1200"/>
      <c r="P11" s="1200"/>
      <c r="Q11" s="1200"/>
      <c r="R11" s="1200"/>
      <c r="S11" s="1200"/>
      <c r="T11" s="1200"/>
      <c r="U11" s="1200"/>
      <c r="V11" s="1200"/>
      <c r="W11" s="1200"/>
      <c r="X11" s="1200"/>
      <c r="Y11" s="1200"/>
      <c r="Z11" s="1200"/>
    </row>
    <row r="12" spans="1:26" ht="45" customHeight="1">
      <c r="A12" s="1200"/>
      <c r="B12" s="1266" t="s">
        <v>4474</v>
      </c>
      <c r="C12" s="1217" t="s">
        <v>4475</v>
      </c>
      <c r="D12" s="1217" t="s">
        <v>4476</v>
      </c>
      <c r="E12" s="1218" t="s">
        <v>4477</v>
      </c>
      <c r="F12" s="1200"/>
      <c r="G12" s="1200"/>
      <c r="H12" s="1200"/>
      <c r="I12" s="1200"/>
      <c r="J12" s="1200"/>
      <c r="K12" s="1200"/>
      <c r="L12" s="1200"/>
      <c r="M12" s="1200"/>
      <c r="N12" s="1200"/>
      <c r="O12" s="1200"/>
      <c r="P12" s="1200"/>
      <c r="Q12" s="1200"/>
      <c r="R12" s="1200"/>
      <c r="S12" s="1200"/>
      <c r="T12" s="1200"/>
      <c r="U12" s="1200"/>
      <c r="V12" s="1200"/>
      <c r="W12" s="1200"/>
      <c r="X12" s="1200"/>
      <c r="Y12" s="1200"/>
      <c r="Z12" s="1200"/>
    </row>
    <row r="13" spans="1:26" ht="45" customHeight="1">
      <c r="A13" s="1200"/>
      <c r="B13" s="1267" t="s">
        <v>4478</v>
      </c>
      <c r="C13" s="1221" t="s">
        <v>4479</v>
      </c>
      <c r="D13" s="1221" t="s">
        <v>4480</v>
      </c>
      <c r="E13" s="1222" t="s">
        <v>4481</v>
      </c>
      <c r="F13" s="1200"/>
      <c r="G13" s="1200"/>
      <c r="H13" s="1200"/>
      <c r="I13" s="1200"/>
      <c r="J13" s="1200"/>
      <c r="K13" s="1200"/>
      <c r="L13" s="1200"/>
      <c r="M13" s="1200"/>
      <c r="N13" s="1200"/>
      <c r="O13" s="1200"/>
      <c r="P13" s="1200"/>
      <c r="Q13" s="1200"/>
      <c r="R13" s="1200"/>
      <c r="S13" s="1200"/>
      <c r="T13" s="1200"/>
      <c r="U13" s="1200"/>
      <c r="V13" s="1200"/>
      <c r="W13" s="1200"/>
      <c r="X13" s="1200"/>
      <c r="Y13" s="1200"/>
      <c r="Z13" s="1200"/>
    </row>
    <row r="14" spans="1:26" ht="35.1" customHeight="1">
      <c r="A14" s="1200"/>
      <c r="B14" s="1200"/>
      <c r="C14" s="1200"/>
      <c r="D14" s="1200"/>
      <c r="E14" s="1200"/>
      <c r="F14" s="1200"/>
      <c r="G14" s="1200"/>
      <c r="H14" s="1200"/>
      <c r="I14" s="1200"/>
      <c r="J14" s="1200"/>
      <c r="K14" s="1200"/>
      <c r="L14" s="1200"/>
      <c r="M14" s="1200"/>
      <c r="N14" s="1200"/>
      <c r="O14" s="1200"/>
      <c r="P14" s="1200"/>
      <c r="Q14" s="1200"/>
      <c r="R14" s="1200"/>
      <c r="S14" s="1200"/>
      <c r="T14" s="1200"/>
      <c r="U14" s="1200"/>
      <c r="V14" s="1200"/>
      <c r="W14" s="1200"/>
      <c r="X14" s="1200"/>
      <c r="Y14" s="1200"/>
      <c r="Z14" s="1200"/>
    </row>
    <row r="15" spans="1:26" ht="35.1" customHeight="1">
      <c r="A15" s="1200"/>
      <c r="B15" s="1281" t="s">
        <v>3806</v>
      </c>
      <c r="C15" s="1210"/>
      <c r="D15" s="1210"/>
      <c r="E15" s="1210"/>
      <c r="F15" s="1200"/>
      <c r="G15" s="1200"/>
      <c r="H15" s="1200"/>
      <c r="I15" s="1200"/>
      <c r="J15" s="1200"/>
      <c r="K15" s="1200"/>
      <c r="L15" s="1200"/>
      <c r="M15" s="1200"/>
      <c r="N15" s="1200"/>
      <c r="O15" s="1200"/>
      <c r="P15" s="1200"/>
      <c r="Q15" s="1200"/>
      <c r="R15" s="1200"/>
      <c r="S15" s="1200"/>
      <c r="T15" s="1200"/>
      <c r="U15" s="1200"/>
      <c r="V15" s="1200"/>
      <c r="W15" s="1200"/>
      <c r="X15" s="1200"/>
      <c r="Y15" s="1200"/>
      <c r="Z15" s="1200"/>
    </row>
    <row r="16" spans="1:26" ht="35.1" customHeight="1">
      <c r="A16" s="1200"/>
      <c r="B16" s="1282" t="s">
        <v>3879</v>
      </c>
      <c r="C16" s="1208" t="s">
        <v>4482</v>
      </c>
      <c r="D16" s="1283" t="s">
        <v>4483</v>
      </c>
      <c r="E16" s="1207"/>
      <c r="F16" s="1200"/>
      <c r="G16" s="1200"/>
      <c r="H16" s="1200"/>
      <c r="I16" s="1200"/>
      <c r="J16" s="1200"/>
      <c r="K16" s="1200"/>
      <c r="L16" s="1200"/>
      <c r="M16" s="1200"/>
      <c r="N16" s="1200"/>
      <c r="O16" s="1200"/>
      <c r="P16" s="1200"/>
      <c r="Q16" s="1200"/>
      <c r="R16" s="1200"/>
      <c r="S16" s="1200"/>
      <c r="T16" s="1200"/>
      <c r="U16" s="1200"/>
      <c r="V16" s="1200"/>
      <c r="W16" s="1200"/>
      <c r="X16" s="1200"/>
      <c r="Y16" s="1200"/>
      <c r="Z16" s="1200"/>
    </row>
    <row r="17" spans="1:26" ht="35.1" customHeight="1">
      <c r="A17" s="1200"/>
      <c r="B17" s="1284" t="s">
        <v>3873</v>
      </c>
      <c r="C17" s="1205" t="s">
        <v>4484</v>
      </c>
      <c r="D17" s="1285" t="s">
        <v>4485</v>
      </c>
      <c r="E17" s="1204"/>
      <c r="F17" s="1200"/>
      <c r="G17" s="1200"/>
      <c r="H17" s="1200"/>
      <c r="I17" s="1200"/>
      <c r="J17" s="1200"/>
      <c r="K17" s="1200"/>
      <c r="L17" s="1200"/>
      <c r="M17" s="1200"/>
      <c r="N17" s="1200"/>
      <c r="O17" s="1200"/>
      <c r="P17" s="1200"/>
      <c r="Q17" s="1200"/>
      <c r="R17" s="1200"/>
      <c r="S17" s="1200"/>
      <c r="T17" s="1200"/>
      <c r="U17" s="1200"/>
      <c r="V17" s="1200"/>
      <c r="W17" s="1200"/>
      <c r="X17" s="1200"/>
      <c r="Y17" s="1200"/>
      <c r="Z17" s="1200"/>
    </row>
    <row r="18" spans="1:26" ht="35.1" customHeight="1">
      <c r="A18" s="1200"/>
      <c r="B18" s="1286" t="s">
        <v>9</v>
      </c>
      <c r="C18" s="1202" t="s">
        <v>4486</v>
      </c>
      <c r="D18" s="1287" t="s">
        <v>4487</v>
      </c>
      <c r="E18" s="1201"/>
      <c r="F18" s="1200"/>
      <c r="G18" s="1200"/>
      <c r="H18" s="1200"/>
      <c r="I18" s="1200"/>
      <c r="J18" s="1200"/>
      <c r="K18" s="1200"/>
      <c r="L18" s="1200"/>
      <c r="M18" s="1200"/>
      <c r="N18" s="1200"/>
      <c r="O18" s="1200"/>
      <c r="P18" s="1200"/>
      <c r="Q18" s="1200"/>
      <c r="R18" s="1200"/>
      <c r="S18" s="1200"/>
      <c r="T18" s="1200"/>
      <c r="U18" s="1200"/>
      <c r="V18" s="1200"/>
      <c r="W18" s="1200"/>
      <c r="X18" s="1200"/>
      <c r="Y18" s="1200"/>
      <c r="Z18" s="1200"/>
    </row>
    <row r="19" spans="1:26" ht="35.1" customHeight="1">
      <c r="A19" s="1200"/>
      <c r="B19" s="1200"/>
      <c r="C19" s="1200"/>
      <c r="D19" s="1200"/>
      <c r="E19" s="1200"/>
      <c r="F19" s="1200"/>
      <c r="G19" s="1200"/>
      <c r="H19" s="1200"/>
      <c r="I19" s="1200"/>
      <c r="J19" s="1200"/>
      <c r="K19" s="1200"/>
      <c r="L19" s="1200"/>
      <c r="M19" s="1200"/>
      <c r="N19" s="1200"/>
      <c r="O19" s="1200"/>
      <c r="P19" s="1200"/>
      <c r="Q19" s="1200"/>
      <c r="R19" s="1200"/>
      <c r="S19" s="1200"/>
      <c r="T19" s="1200"/>
      <c r="U19" s="1200"/>
      <c r="V19" s="1200"/>
      <c r="W19" s="1200"/>
      <c r="X19" s="1200"/>
      <c r="Y19" s="1200"/>
      <c r="Z19" s="1200"/>
    </row>
    <row r="20" spans="1:26" ht="15.75">
      <c r="A20" s="1200"/>
      <c r="B20" s="1200"/>
      <c r="C20" s="1200"/>
      <c r="D20" s="1200"/>
      <c r="E20" s="1200"/>
      <c r="F20" s="1200"/>
      <c r="G20" s="1200"/>
      <c r="H20" s="1200"/>
      <c r="I20" s="1200"/>
      <c r="J20" s="1200"/>
      <c r="K20" s="1200"/>
      <c r="L20" s="1200"/>
      <c r="M20" s="1200"/>
      <c r="N20" s="1200"/>
      <c r="O20" s="1200"/>
      <c r="P20" s="1200"/>
      <c r="Q20" s="1200"/>
      <c r="R20" s="1200"/>
      <c r="S20" s="1200"/>
      <c r="T20" s="1200"/>
      <c r="U20" s="1200"/>
      <c r="V20" s="1200"/>
      <c r="W20" s="1200"/>
      <c r="X20" s="1200"/>
      <c r="Y20" s="1200"/>
      <c r="Z20" s="1200"/>
    </row>
    <row r="21" spans="1:26" ht="15.75">
      <c r="A21" s="1200"/>
      <c r="B21" s="1200"/>
      <c r="C21" s="1200"/>
      <c r="D21" s="1200"/>
      <c r="E21" s="1200"/>
      <c r="F21" s="1200"/>
      <c r="G21" s="1200"/>
      <c r="H21" s="1200"/>
      <c r="I21" s="1200"/>
      <c r="J21" s="1200"/>
      <c r="K21" s="1200"/>
      <c r="L21" s="1200"/>
      <c r="M21" s="1200"/>
      <c r="N21" s="1200"/>
      <c r="O21" s="1200"/>
      <c r="P21" s="1200"/>
      <c r="Q21" s="1200"/>
      <c r="R21" s="1200"/>
      <c r="S21" s="1200"/>
      <c r="T21" s="1200"/>
      <c r="U21" s="1200"/>
      <c r="V21" s="1200"/>
      <c r="W21" s="1200"/>
      <c r="X21" s="1200"/>
      <c r="Y21" s="1200"/>
      <c r="Z21" s="1200"/>
    </row>
    <row r="22" spans="1:26" ht="15.75">
      <c r="A22" s="1200"/>
      <c r="B22" s="1200"/>
      <c r="C22" s="1200"/>
      <c r="D22" s="1200"/>
      <c r="E22" s="1200"/>
      <c r="F22" s="1200"/>
      <c r="G22" s="1200"/>
      <c r="H22" s="1200"/>
      <c r="I22" s="1200"/>
      <c r="J22" s="1200"/>
      <c r="K22" s="1200"/>
      <c r="L22" s="1200"/>
      <c r="M22" s="1200"/>
      <c r="N22" s="1200"/>
      <c r="O22" s="1200"/>
      <c r="P22" s="1200"/>
      <c r="Q22" s="1200"/>
      <c r="R22" s="1200"/>
      <c r="S22" s="1200"/>
      <c r="T22" s="1200"/>
      <c r="U22" s="1200"/>
      <c r="V22" s="1200"/>
      <c r="W22" s="1200"/>
      <c r="X22" s="1200"/>
      <c r="Y22" s="1200"/>
      <c r="Z22" s="1200"/>
    </row>
    <row r="23" spans="1:26" ht="15.75">
      <c r="A23" s="1200"/>
      <c r="B23" s="1200"/>
      <c r="C23" s="1200"/>
      <c r="D23" s="1200"/>
      <c r="E23" s="1200"/>
      <c r="F23" s="1200"/>
      <c r="G23" s="1200"/>
      <c r="H23" s="1200"/>
      <c r="I23" s="1200"/>
      <c r="J23" s="1200"/>
      <c r="K23" s="1200"/>
      <c r="L23" s="1200"/>
      <c r="M23" s="1200"/>
      <c r="N23" s="1200"/>
      <c r="O23" s="1200"/>
      <c r="P23" s="1200"/>
      <c r="Q23" s="1200"/>
      <c r="R23" s="1200"/>
      <c r="S23" s="1200"/>
      <c r="T23" s="1200"/>
      <c r="U23" s="1200"/>
      <c r="V23" s="1200"/>
      <c r="W23" s="1200"/>
      <c r="X23" s="1200"/>
      <c r="Y23" s="1200"/>
      <c r="Z23" s="1200"/>
    </row>
    <row r="24" spans="1:26" ht="15.75">
      <c r="A24" s="1200"/>
      <c r="B24" s="1200"/>
      <c r="C24" s="1200"/>
      <c r="D24" s="1200"/>
      <c r="E24" s="1200"/>
      <c r="F24" s="1200"/>
      <c r="G24" s="1200"/>
      <c r="H24" s="1200"/>
      <c r="I24" s="1200"/>
      <c r="J24" s="1200"/>
      <c r="K24" s="1200"/>
      <c r="L24" s="1200"/>
      <c r="M24" s="1200"/>
      <c r="N24" s="1200"/>
      <c r="O24" s="1200"/>
      <c r="P24" s="1200"/>
      <c r="Q24" s="1200"/>
      <c r="R24" s="1200"/>
      <c r="S24" s="1200"/>
      <c r="T24" s="1200"/>
      <c r="U24" s="1200"/>
      <c r="V24" s="1200"/>
      <c r="W24" s="1200"/>
      <c r="X24" s="1200"/>
      <c r="Y24" s="1200"/>
      <c r="Z24" s="1200"/>
    </row>
    <row r="25" spans="1:26" ht="15.75">
      <c r="A25" s="1200"/>
      <c r="B25" s="1200"/>
      <c r="C25" s="1200"/>
      <c r="D25" s="1200"/>
      <c r="E25" s="1200"/>
      <c r="F25" s="1200"/>
      <c r="G25" s="1200"/>
      <c r="H25" s="1200"/>
      <c r="I25" s="1200"/>
      <c r="J25" s="1200"/>
      <c r="K25" s="1200"/>
      <c r="L25" s="1200"/>
      <c r="M25" s="1200"/>
      <c r="N25" s="1200"/>
      <c r="O25" s="1200"/>
      <c r="P25" s="1200"/>
      <c r="Q25" s="1200"/>
      <c r="R25" s="1200"/>
      <c r="S25" s="1200"/>
      <c r="T25" s="1200"/>
      <c r="U25" s="1200"/>
      <c r="V25" s="1200"/>
      <c r="W25" s="1200"/>
      <c r="X25" s="1200"/>
      <c r="Y25" s="1200"/>
      <c r="Z25" s="1200"/>
    </row>
    <row r="26" spans="1:26" ht="15.75">
      <c r="A26" s="1200"/>
      <c r="B26" s="1200"/>
      <c r="C26" s="1200"/>
      <c r="D26" s="1200"/>
      <c r="E26" s="1200"/>
      <c r="F26" s="1200"/>
      <c r="G26" s="1200"/>
      <c r="H26" s="1200"/>
      <c r="I26" s="1200"/>
      <c r="J26" s="1200"/>
      <c r="K26" s="1200"/>
      <c r="L26" s="1200"/>
      <c r="M26" s="1200"/>
      <c r="N26" s="1200"/>
      <c r="O26" s="1200"/>
      <c r="P26" s="1200"/>
      <c r="Q26" s="1200"/>
      <c r="R26" s="1200"/>
      <c r="S26" s="1200"/>
      <c r="T26" s="1200"/>
      <c r="U26" s="1200"/>
      <c r="V26" s="1200"/>
      <c r="W26" s="1200"/>
      <c r="X26" s="1200"/>
      <c r="Y26" s="1200"/>
      <c r="Z26" s="1200"/>
    </row>
    <row r="27" spans="1:26" ht="15.75">
      <c r="A27" s="1200"/>
      <c r="B27" s="1200"/>
      <c r="C27" s="1200"/>
      <c r="D27" s="1200"/>
      <c r="E27" s="1200"/>
      <c r="F27" s="1200"/>
      <c r="G27" s="1200"/>
      <c r="H27" s="1200"/>
      <c r="I27" s="1200"/>
      <c r="J27" s="1200"/>
      <c r="K27" s="1200"/>
      <c r="L27" s="1200"/>
      <c r="M27" s="1200"/>
      <c r="N27" s="1200"/>
      <c r="O27" s="1200"/>
      <c r="P27" s="1200"/>
      <c r="Q27" s="1200"/>
      <c r="R27" s="1200"/>
      <c r="S27" s="1200"/>
      <c r="T27" s="1200"/>
      <c r="U27" s="1200"/>
      <c r="V27" s="1200"/>
      <c r="W27" s="1200"/>
      <c r="X27" s="1200"/>
      <c r="Y27" s="1200"/>
      <c r="Z27" s="1200"/>
    </row>
    <row r="28" spans="1:26" ht="15.75">
      <c r="A28" s="1200"/>
      <c r="B28" s="1200"/>
      <c r="C28" s="1200"/>
      <c r="D28" s="1200"/>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row>
    <row r="29" spans="1:26" ht="15.75">
      <c r="A29" s="1200"/>
      <c r="B29" s="1200"/>
      <c r="C29" s="1200"/>
      <c r="D29" s="1200"/>
      <c r="E29" s="1200"/>
      <c r="F29" s="1200"/>
      <c r="G29" s="1200"/>
      <c r="H29" s="1200"/>
      <c r="I29" s="1200"/>
      <c r="J29" s="1200"/>
      <c r="K29" s="1200"/>
      <c r="L29" s="1200"/>
      <c r="M29" s="1200"/>
      <c r="N29" s="1200"/>
      <c r="O29" s="1200"/>
      <c r="P29" s="1200"/>
      <c r="Q29" s="1200"/>
      <c r="R29" s="1200"/>
      <c r="S29" s="1200"/>
      <c r="T29" s="1200"/>
      <c r="U29" s="1200"/>
      <c r="V29" s="1200"/>
      <c r="W29" s="1200"/>
      <c r="X29" s="1200"/>
      <c r="Y29" s="1200"/>
      <c r="Z29" s="1200"/>
    </row>
    <row r="30" spans="1:26" ht="15.75">
      <c r="A30" s="1200"/>
      <c r="B30" s="1200"/>
      <c r="C30" s="1200"/>
      <c r="D30" s="1200"/>
      <c r="E30" s="1200"/>
      <c r="F30" s="1200"/>
      <c r="G30" s="1200"/>
      <c r="H30" s="1200"/>
      <c r="I30" s="1200"/>
      <c r="J30" s="1200"/>
      <c r="K30" s="1200"/>
      <c r="L30" s="1200"/>
      <c r="M30" s="1200"/>
      <c r="N30" s="1200"/>
      <c r="O30" s="1200"/>
      <c r="P30" s="1200"/>
      <c r="Q30" s="1200"/>
      <c r="R30" s="1200"/>
      <c r="S30" s="1200"/>
      <c r="T30" s="1200"/>
      <c r="U30" s="1200"/>
      <c r="V30" s="1200"/>
      <c r="W30" s="1200"/>
      <c r="X30" s="1200"/>
      <c r="Y30" s="1200"/>
      <c r="Z30" s="1200"/>
    </row>
    <row r="31" spans="1:26" ht="15.75">
      <c r="A31" s="1200"/>
      <c r="B31" s="1200"/>
      <c r="C31" s="1200"/>
      <c r="D31" s="1200"/>
      <c r="E31" s="1200"/>
      <c r="F31" s="1200"/>
      <c r="G31" s="1200"/>
      <c r="H31" s="1200"/>
      <c r="I31" s="1200"/>
      <c r="J31" s="1200"/>
      <c r="K31" s="1200"/>
      <c r="L31" s="1200"/>
      <c r="M31" s="1200"/>
      <c r="N31" s="1200"/>
      <c r="O31" s="1200"/>
      <c r="P31" s="1200"/>
      <c r="Q31" s="1200"/>
      <c r="R31" s="1200"/>
      <c r="S31" s="1200"/>
      <c r="T31" s="1200"/>
      <c r="U31" s="1200"/>
      <c r="V31" s="1200"/>
      <c r="W31" s="1200"/>
      <c r="X31" s="1200"/>
      <c r="Y31" s="1200"/>
      <c r="Z31" s="1200"/>
    </row>
    <row r="32" spans="1:26" ht="15.75">
      <c r="A32" s="1200"/>
      <c r="B32" s="1200"/>
      <c r="C32" s="1200"/>
      <c r="D32" s="1200"/>
      <c r="E32" s="1200"/>
      <c r="F32" s="1200"/>
      <c r="G32" s="1200"/>
      <c r="H32" s="1200"/>
      <c r="I32" s="1200"/>
      <c r="J32" s="1200"/>
      <c r="K32" s="1200"/>
      <c r="L32" s="1200"/>
      <c r="M32" s="1200"/>
      <c r="N32" s="1200"/>
      <c r="O32" s="1200"/>
      <c r="P32" s="1200"/>
      <c r="Q32" s="1200"/>
      <c r="R32" s="1200"/>
      <c r="S32" s="1200"/>
      <c r="T32" s="1200"/>
      <c r="U32" s="1200"/>
      <c r="V32" s="1200"/>
      <c r="W32" s="1200"/>
      <c r="X32" s="1200"/>
      <c r="Y32" s="1200"/>
      <c r="Z32" s="1200"/>
    </row>
    <row r="33" spans="1:26" ht="15.75">
      <c r="A33" s="1200"/>
      <c r="B33" s="1200"/>
      <c r="C33" s="1200"/>
      <c r="D33" s="1200"/>
      <c r="E33" s="1200"/>
      <c r="F33" s="1200"/>
      <c r="G33" s="1200"/>
      <c r="H33" s="1200"/>
      <c r="I33" s="1200"/>
      <c r="J33" s="1200"/>
      <c r="K33" s="1200"/>
      <c r="L33" s="1200"/>
      <c r="M33" s="1200"/>
      <c r="N33" s="1200"/>
      <c r="O33" s="1200"/>
      <c r="P33" s="1200"/>
      <c r="Q33" s="1200"/>
      <c r="R33" s="1200"/>
      <c r="S33" s="1200"/>
      <c r="T33" s="1200"/>
      <c r="U33" s="1200"/>
      <c r="V33" s="1200"/>
      <c r="W33" s="1200"/>
      <c r="X33" s="1200"/>
      <c r="Y33" s="1200"/>
      <c r="Z33" s="1200"/>
    </row>
    <row r="34" spans="1:26" ht="15.75">
      <c r="A34" s="1200"/>
      <c r="B34" s="1200"/>
      <c r="C34" s="1200"/>
      <c r="D34" s="1200"/>
      <c r="E34" s="1200"/>
      <c r="F34" s="1200"/>
      <c r="G34" s="1200"/>
      <c r="H34" s="1200"/>
      <c r="I34" s="1200"/>
      <c r="J34" s="1200"/>
      <c r="K34" s="1200"/>
      <c r="L34" s="1200"/>
      <c r="M34" s="1200"/>
      <c r="N34" s="1200"/>
      <c r="O34" s="1200"/>
      <c r="P34" s="1200"/>
      <c r="Q34" s="1200"/>
      <c r="R34" s="1200"/>
      <c r="S34" s="1200"/>
      <c r="T34" s="1200"/>
      <c r="U34" s="1200"/>
      <c r="V34" s="1200"/>
      <c r="W34" s="1200"/>
      <c r="X34" s="1200"/>
      <c r="Y34" s="1200"/>
      <c r="Z34" s="1200"/>
    </row>
    <row r="35" spans="1:26" ht="15.75">
      <c r="A35" s="1200"/>
      <c r="B35" s="1200"/>
      <c r="C35" s="1200"/>
      <c r="D35" s="1200"/>
      <c r="E35" s="1200"/>
      <c r="F35" s="1200"/>
      <c r="G35" s="1200"/>
      <c r="H35" s="1200"/>
      <c r="I35" s="1200"/>
      <c r="J35" s="1200"/>
      <c r="K35" s="1200"/>
      <c r="L35" s="1200"/>
      <c r="M35" s="1200"/>
      <c r="N35" s="1200"/>
      <c r="O35" s="1200"/>
      <c r="P35" s="1200"/>
      <c r="Q35" s="1200"/>
      <c r="R35" s="1200"/>
      <c r="S35" s="1200"/>
      <c r="T35" s="1200"/>
      <c r="U35" s="1200"/>
      <c r="V35" s="1200"/>
      <c r="W35" s="1200"/>
      <c r="X35" s="1200"/>
      <c r="Y35" s="1200"/>
      <c r="Z35" s="1200"/>
    </row>
    <row r="36" spans="1:26" ht="15.75">
      <c r="A36" s="1200"/>
      <c r="B36" s="1200"/>
      <c r="C36" s="1200"/>
      <c r="D36" s="1200"/>
      <c r="E36" s="1200"/>
      <c r="F36" s="1200"/>
      <c r="G36" s="1200"/>
      <c r="H36" s="1200"/>
      <c r="I36" s="1200"/>
      <c r="J36" s="1200"/>
      <c r="K36" s="1200"/>
      <c r="L36" s="1200"/>
      <c r="M36" s="1200"/>
      <c r="N36" s="1200"/>
      <c r="O36" s="1200"/>
      <c r="P36" s="1200"/>
      <c r="Q36" s="1200"/>
      <c r="R36" s="1200"/>
      <c r="S36" s="1200"/>
      <c r="T36" s="1200"/>
      <c r="U36" s="1200"/>
      <c r="V36" s="1200"/>
      <c r="W36" s="1200"/>
      <c r="X36" s="1200"/>
      <c r="Y36" s="1200"/>
      <c r="Z36" s="1200"/>
    </row>
    <row r="37" spans="1:26" ht="15.75">
      <c r="A37" s="1200"/>
      <c r="B37" s="1200"/>
      <c r="C37" s="1200"/>
      <c r="D37" s="1200"/>
      <c r="E37" s="1200"/>
      <c r="F37" s="1200"/>
      <c r="G37" s="1200"/>
      <c r="H37" s="1200"/>
      <c r="I37" s="1200"/>
      <c r="J37" s="1200"/>
      <c r="K37" s="1200"/>
      <c r="L37" s="1200"/>
      <c r="M37" s="1200"/>
      <c r="N37" s="1200"/>
      <c r="O37" s="1200"/>
      <c r="P37" s="1200"/>
      <c r="Q37" s="1200"/>
      <c r="R37" s="1200"/>
      <c r="S37" s="1200"/>
      <c r="T37" s="1200"/>
      <c r="U37" s="1200"/>
      <c r="V37" s="1200"/>
      <c r="W37" s="1200"/>
      <c r="X37" s="1200"/>
      <c r="Y37" s="1200"/>
      <c r="Z37" s="1200"/>
    </row>
    <row r="38" spans="1:26" ht="15.75">
      <c r="A38" s="1200"/>
      <c r="B38" s="1200"/>
      <c r="C38" s="1200"/>
      <c r="D38" s="1200"/>
      <c r="E38" s="1200"/>
      <c r="F38" s="1200"/>
      <c r="G38" s="1200"/>
      <c r="H38" s="1200"/>
      <c r="I38" s="1200"/>
      <c r="J38" s="1200"/>
      <c r="K38" s="1200"/>
      <c r="L38" s="1200"/>
      <c r="M38" s="1200"/>
      <c r="N38" s="1200"/>
      <c r="O38" s="1200"/>
      <c r="P38" s="1200"/>
      <c r="Q38" s="1200"/>
      <c r="R38" s="1200"/>
      <c r="S38" s="1200"/>
      <c r="T38" s="1200"/>
      <c r="U38" s="1200"/>
      <c r="V38" s="1200"/>
      <c r="W38" s="1200"/>
      <c r="X38" s="1200"/>
      <c r="Y38" s="1200"/>
      <c r="Z38" s="1200"/>
    </row>
    <row r="39" spans="1:26" ht="15.75">
      <c r="A39" s="1200"/>
      <c r="B39" s="1200"/>
      <c r="C39" s="1200"/>
      <c r="D39" s="1200"/>
      <c r="E39" s="1200"/>
      <c r="F39" s="1200"/>
      <c r="G39" s="1200"/>
      <c r="H39" s="1200"/>
      <c r="I39" s="1200"/>
      <c r="J39" s="1200"/>
      <c r="K39" s="1200"/>
      <c r="L39" s="1200"/>
      <c r="M39" s="1200"/>
      <c r="N39" s="1200"/>
      <c r="O39" s="1200"/>
      <c r="P39" s="1200"/>
      <c r="Q39" s="1200"/>
      <c r="R39" s="1200"/>
      <c r="S39" s="1200"/>
      <c r="T39" s="1200"/>
      <c r="U39" s="1200"/>
      <c r="V39" s="1200"/>
      <c r="W39" s="1200"/>
      <c r="X39" s="1200"/>
      <c r="Y39" s="1200"/>
      <c r="Z39" s="1200"/>
    </row>
    <row r="40" spans="1:26" ht="15.75">
      <c r="A40" s="1200"/>
      <c r="B40" s="1200"/>
      <c r="C40" s="1200"/>
      <c r="D40" s="1200"/>
      <c r="E40" s="1200"/>
      <c r="F40" s="1200"/>
      <c r="G40" s="1200"/>
      <c r="H40" s="1200"/>
      <c r="I40" s="1200"/>
      <c r="J40" s="1200"/>
      <c r="K40" s="1200"/>
      <c r="L40" s="1200"/>
      <c r="M40" s="1200"/>
      <c r="N40" s="1200"/>
      <c r="O40" s="1200"/>
      <c r="P40" s="1200"/>
      <c r="Q40" s="1200"/>
      <c r="R40" s="1200"/>
      <c r="S40" s="1200"/>
      <c r="T40" s="1200"/>
      <c r="U40" s="1200"/>
      <c r="V40" s="1200"/>
      <c r="W40" s="1200"/>
      <c r="X40" s="1200"/>
      <c r="Y40" s="1200"/>
      <c r="Z40" s="1200"/>
    </row>
    <row r="41" spans="1:26" ht="15.75">
      <c r="A41" s="1200"/>
      <c r="B41" s="1200"/>
      <c r="C41" s="1200"/>
      <c r="D41" s="1200"/>
      <c r="E41" s="1200"/>
      <c r="F41" s="1200"/>
      <c r="G41" s="1200"/>
      <c r="H41" s="1200"/>
      <c r="I41" s="1200"/>
      <c r="J41" s="1200"/>
      <c r="K41" s="1200"/>
      <c r="L41" s="1200"/>
      <c r="M41" s="1200"/>
      <c r="N41" s="1200"/>
      <c r="O41" s="1200"/>
      <c r="P41" s="1200"/>
      <c r="Q41" s="1200"/>
      <c r="R41" s="1200"/>
      <c r="S41" s="1200"/>
      <c r="T41" s="1200"/>
      <c r="U41" s="1200"/>
      <c r="V41" s="1200"/>
      <c r="W41" s="1200"/>
      <c r="X41" s="1200"/>
      <c r="Y41" s="1200"/>
      <c r="Z41" s="1200"/>
    </row>
    <row r="42" spans="1:26" ht="15.75">
      <c r="A42" s="1200"/>
      <c r="B42" s="1200"/>
      <c r="C42" s="1200"/>
      <c r="D42" s="1200"/>
      <c r="E42" s="1200"/>
      <c r="F42" s="1200"/>
      <c r="G42" s="1200"/>
      <c r="H42" s="1200"/>
      <c r="I42" s="1200"/>
      <c r="J42" s="1200"/>
      <c r="K42" s="1200"/>
      <c r="L42" s="1200"/>
      <c r="M42" s="1200"/>
      <c r="N42" s="1200"/>
      <c r="O42" s="1200"/>
      <c r="P42" s="1200"/>
      <c r="Q42" s="1200"/>
      <c r="R42" s="1200"/>
      <c r="S42" s="1200"/>
      <c r="T42" s="1200"/>
      <c r="U42" s="1200"/>
      <c r="V42" s="1200"/>
      <c r="W42" s="1200"/>
      <c r="X42" s="1200"/>
      <c r="Y42" s="1200"/>
      <c r="Z42" s="1200"/>
    </row>
    <row r="43" spans="1:26" ht="15.75">
      <c r="A43" s="1200"/>
      <c r="B43" s="1200"/>
      <c r="C43" s="1200"/>
      <c r="D43" s="1200"/>
      <c r="E43" s="1200"/>
      <c r="F43" s="1200"/>
      <c r="G43" s="1200"/>
      <c r="H43" s="1200"/>
      <c r="I43" s="1200"/>
      <c r="J43" s="1200"/>
      <c r="K43" s="1200"/>
      <c r="L43" s="1200"/>
      <c r="M43" s="1200"/>
      <c r="N43" s="1200"/>
      <c r="O43" s="1200"/>
      <c r="P43" s="1200"/>
      <c r="Q43" s="1200"/>
      <c r="R43" s="1200"/>
      <c r="S43" s="1200"/>
      <c r="T43" s="1200"/>
      <c r="U43" s="1200"/>
      <c r="V43" s="1200"/>
      <c r="W43" s="1200"/>
      <c r="X43" s="1200"/>
      <c r="Y43" s="1200"/>
      <c r="Z43" s="1200"/>
    </row>
    <row r="44" spans="1:26" ht="15.75">
      <c r="A44" s="1200"/>
      <c r="B44" s="1200"/>
      <c r="C44" s="1200"/>
      <c r="D44" s="1200"/>
      <c r="E44" s="1200"/>
      <c r="F44" s="1200"/>
      <c r="G44" s="1200"/>
      <c r="H44" s="1200"/>
      <c r="I44" s="1200"/>
      <c r="J44" s="1200"/>
      <c r="K44" s="1200"/>
      <c r="L44" s="1200"/>
      <c r="M44" s="1200"/>
      <c r="N44" s="1200"/>
      <c r="O44" s="1200"/>
      <c r="P44" s="1200"/>
      <c r="Q44" s="1200"/>
      <c r="R44" s="1200"/>
      <c r="S44" s="1200"/>
      <c r="T44" s="1200"/>
      <c r="U44" s="1200"/>
      <c r="V44" s="1200"/>
      <c r="W44" s="1200"/>
      <c r="X44" s="1200"/>
      <c r="Y44" s="1200"/>
      <c r="Z44" s="1200"/>
    </row>
    <row r="45" spans="1:26" ht="15.75">
      <c r="A45" s="1200"/>
      <c r="B45" s="1200"/>
      <c r="C45" s="1200"/>
      <c r="D45" s="1200"/>
      <c r="E45" s="1200"/>
      <c r="F45" s="1200"/>
      <c r="G45" s="1200"/>
      <c r="H45" s="1200"/>
      <c r="I45" s="1200"/>
      <c r="J45" s="1200"/>
      <c r="K45" s="1200"/>
      <c r="L45" s="1200"/>
      <c r="M45" s="1200"/>
      <c r="N45" s="1200"/>
      <c r="O45" s="1200"/>
      <c r="P45" s="1200"/>
      <c r="Q45" s="1200"/>
      <c r="R45" s="1200"/>
      <c r="S45" s="1200"/>
      <c r="T45" s="1200"/>
      <c r="U45" s="1200"/>
      <c r="V45" s="1200"/>
      <c r="W45" s="1200"/>
      <c r="X45" s="1200"/>
      <c r="Y45" s="1200"/>
      <c r="Z45" s="1200"/>
    </row>
    <row r="46" spans="1:26" ht="15.75">
      <c r="A46" s="1200"/>
      <c r="B46" s="1200"/>
      <c r="C46" s="1200"/>
      <c r="D46" s="1200"/>
      <c r="E46" s="1200"/>
      <c r="F46" s="1200"/>
      <c r="G46" s="1200"/>
      <c r="H46" s="1200"/>
      <c r="I46" s="1200"/>
      <c r="J46" s="1200"/>
      <c r="K46" s="1200"/>
      <c r="L46" s="1200"/>
      <c r="M46" s="1200"/>
      <c r="N46" s="1200"/>
      <c r="O46" s="1200"/>
      <c r="P46" s="1200"/>
      <c r="Q46" s="1200"/>
      <c r="R46" s="1200"/>
      <c r="S46" s="1200"/>
      <c r="T46" s="1200"/>
      <c r="U46" s="1200"/>
      <c r="V46" s="1200"/>
      <c r="W46" s="1200"/>
      <c r="X46" s="1200"/>
      <c r="Y46" s="1200"/>
      <c r="Z46" s="1200"/>
    </row>
    <row r="47" spans="1:26" ht="15.75">
      <c r="A47" s="1200"/>
      <c r="B47" s="1200"/>
      <c r="C47" s="1200"/>
      <c r="D47" s="1200"/>
      <c r="E47" s="1200"/>
      <c r="F47" s="1200"/>
      <c r="G47" s="1200"/>
      <c r="H47" s="1200"/>
      <c r="I47" s="1200"/>
      <c r="J47" s="1200"/>
      <c r="K47" s="1200"/>
      <c r="L47" s="1200"/>
      <c r="M47" s="1200"/>
      <c r="N47" s="1200"/>
      <c r="O47" s="1200"/>
      <c r="P47" s="1200"/>
      <c r="Q47" s="1200"/>
      <c r="R47" s="1200"/>
      <c r="S47" s="1200"/>
      <c r="T47" s="1200"/>
      <c r="U47" s="1200"/>
      <c r="V47" s="1200"/>
      <c r="W47" s="1200"/>
      <c r="X47" s="1200"/>
      <c r="Y47" s="1200"/>
      <c r="Z47" s="1200"/>
    </row>
    <row r="48" spans="1:26" ht="15.75">
      <c r="A48" s="1200"/>
      <c r="B48" s="1200"/>
      <c r="C48" s="1200"/>
      <c r="D48" s="1200"/>
      <c r="E48" s="1200"/>
      <c r="F48" s="1200"/>
      <c r="G48" s="1200"/>
      <c r="H48" s="1200"/>
      <c r="I48" s="1200"/>
      <c r="J48" s="1200"/>
      <c r="K48" s="1200"/>
      <c r="L48" s="1200"/>
      <c r="M48" s="1200"/>
      <c r="N48" s="1200"/>
      <c r="O48" s="1200"/>
      <c r="P48" s="1200"/>
      <c r="Q48" s="1200"/>
      <c r="R48" s="1200"/>
      <c r="S48" s="1200"/>
      <c r="T48" s="1200"/>
      <c r="U48" s="1200"/>
      <c r="V48" s="1200"/>
      <c r="W48" s="1200"/>
      <c r="X48" s="1200"/>
      <c r="Y48" s="1200"/>
      <c r="Z48" s="1200"/>
    </row>
    <row r="49" spans="1:26" ht="15.75">
      <c r="A49" s="1200"/>
      <c r="B49" s="1200"/>
      <c r="C49" s="1200"/>
      <c r="D49" s="1200"/>
      <c r="E49" s="1200"/>
      <c r="F49" s="1200"/>
      <c r="G49" s="1200"/>
      <c r="H49" s="1200"/>
      <c r="I49" s="1200"/>
      <c r="J49" s="1200"/>
      <c r="K49" s="1200"/>
      <c r="L49" s="1200"/>
      <c r="M49" s="1200"/>
      <c r="N49" s="1200"/>
      <c r="O49" s="1200"/>
      <c r="P49" s="1200"/>
      <c r="Q49" s="1200"/>
      <c r="R49" s="1200"/>
      <c r="S49" s="1200"/>
      <c r="T49" s="1200"/>
      <c r="U49" s="1200"/>
      <c r="V49" s="1200"/>
      <c r="W49" s="1200"/>
      <c r="X49" s="1200"/>
      <c r="Y49" s="1200"/>
      <c r="Z49" s="1200"/>
    </row>
    <row r="50" spans="1:26" ht="15.75">
      <c r="A50" s="1200"/>
      <c r="B50" s="1200"/>
      <c r="C50" s="1200"/>
      <c r="D50" s="1200"/>
      <c r="E50" s="1200"/>
      <c r="F50" s="1200"/>
      <c r="G50" s="1200"/>
      <c r="H50" s="1200"/>
      <c r="I50" s="1200"/>
      <c r="J50" s="1200"/>
      <c r="K50" s="1200"/>
      <c r="L50" s="1200"/>
      <c r="M50" s="1200"/>
      <c r="N50" s="1200"/>
      <c r="O50" s="1200"/>
      <c r="P50" s="1200"/>
      <c r="Q50" s="1200"/>
      <c r="R50" s="1200"/>
      <c r="S50" s="1200"/>
      <c r="T50" s="1200"/>
      <c r="U50" s="1200"/>
      <c r="V50" s="1200"/>
      <c r="W50" s="1200"/>
      <c r="X50" s="1200"/>
      <c r="Y50" s="1200"/>
      <c r="Z50" s="1200"/>
    </row>
    <row r="51" spans="1:26" ht="15.75">
      <c r="A51" s="1200"/>
      <c r="B51" s="1200"/>
      <c r="C51" s="1200"/>
      <c r="D51" s="1200"/>
      <c r="E51" s="1200"/>
      <c r="F51" s="1200"/>
      <c r="G51" s="1200"/>
      <c r="H51" s="1200"/>
      <c r="I51" s="1200"/>
      <c r="J51" s="1200"/>
      <c r="K51" s="1200"/>
      <c r="L51" s="1200"/>
      <c r="M51" s="1200"/>
      <c r="N51" s="1200"/>
      <c r="O51" s="1200"/>
      <c r="P51" s="1200"/>
      <c r="Q51" s="1200"/>
      <c r="R51" s="1200"/>
      <c r="S51" s="1200"/>
      <c r="T51" s="1200"/>
      <c r="U51" s="1200"/>
      <c r="V51" s="1200"/>
      <c r="W51" s="1200"/>
      <c r="X51" s="1200"/>
      <c r="Y51" s="1200"/>
      <c r="Z51" s="1200"/>
    </row>
    <row r="52" spans="1:26" ht="15.75">
      <c r="A52" s="1200"/>
      <c r="B52" s="1200"/>
      <c r="C52" s="1200"/>
      <c r="D52" s="1200"/>
      <c r="E52" s="1200"/>
      <c r="F52" s="1200"/>
      <c r="G52" s="1200"/>
      <c r="H52" s="1200"/>
      <c r="I52" s="1200"/>
      <c r="J52" s="1200"/>
      <c r="K52" s="1200"/>
      <c r="L52" s="1200"/>
      <c r="M52" s="1200"/>
      <c r="N52" s="1200"/>
      <c r="O52" s="1200"/>
      <c r="P52" s="1200"/>
      <c r="Q52" s="1200"/>
      <c r="R52" s="1200"/>
      <c r="S52" s="1200"/>
      <c r="T52" s="1200"/>
      <c r="U52" s="1200"/>
      <c r="V52" s="1200"/>
      <c r="W52" s="1200"/>
      <c r="X52" s="1200"/>
      <c r="Y52" s="1200"/>
      <c r="Z52" s="1200"/>
    </row>
    <row r="53" spans="1:26" ht="15.75">
      <c r="A53" s="1200"/>
      <c r="B53" s="1200"/>
      <c r="C53" s="1200"/>
      <c r="D53" s="1200"/>
      <c r="E53" s="1200"/>
      <c r="F53" s="1200"/>
      <c r="G53" s="1200"/>
      <c r="H53" s="1200"/>
      <c r="I53" s="1200"/>
      <c r="J53" s="1200"/>
      <c r="K53" s="1200"/>
      <c r="L53" s="1200"/>
      <c r="M53" s="1200"/>
      <c r="N53" s="1200"/>
      <c r="O53" s="1200"/>
      <c r="P53" s="1200"/>
      <c r="Q53" s="1200"/>
      <c r="R53" s="1200"/>
      <c r="S53" s="1200"/>
      <c r="T53" s="1200"/>
      <c r="U53" s="1200"/>
      <c r="V53" s="1200"/>
      <c r="W53" s="1200"/>
      <c r="X53" s="1200"/>
      <c r="Y53" s="1200"/>
      <c r="Z53" s="1200"/>
    </row>
    <row r="54" spans="1:26" ht="15.75">
      <c r="A54" s="1200"/>
      <c r="B54" s="1200"/>
      <c r="C54" s="1200"/>
      <c r="D54" s="1200"/>
      <c r="E54" s="1200"/>
      <c r="F54" s="1200"/>
      <c r="G54" s="1200"/>
      <c r="H54" s="1200"/>
      <c r="I54" s="1200"/>
      <c r="J54" s="1200"/>
      <c r="K54" s="1200"/>
      <c r="L54" s="1200"/>
      <c r="M54" s="1200"/>
      <c r="N54" s="1200"/>
      <c r="O54" s="1200"/>
      <c r="P54" s="1200"/>
      <c r="Q54" s="1200"/>
      <c r="R54" s="1200"/>
      <c r="S54" s="1200"/>
      <c r="T54" s="1200"/>
      <c r="U54" s="1200"/>
      <c r="V54" s="1200"/>
      <c r="W54" s="1200"/>
      <c r="X54" s="1200"/>
      <c r="Y54" s="1200"/>
      <c r="Z54" s="1200"/>
    </row>
    <row r="55" spans="1:26" ht="15.75">
      <c r="A55" s="1200"/>
      <c r="B55" s="1200"/>
      <c r="C55" s="1200"/>
      <c r="D55" s="1200"/>
      <c r="E55" s="1200"/>
      <c r="F55" s="1200"/>
      <c r="G55" s="1200"/>
      <c r="H55" s="1200"/>
      <c r="I55" s="1200"/>
      <c r="J55" s="1200"/>
      <c r="K55" s="1200"/>
      <c r="L55" s="1200"/>
      <c r="M55" s="1200"/>
      <c r="N55" s="1200"/>
      <c r="O55" s="1200"/>
      <c r="P55" s="1200"/>
      <c r="Q55" s="1200"/>
      <c r="R55" s="1200"/>
      <c r="S55" s="1200"/>
      <c r="T55" s="1200"/>
      <c r="U55" s="1200"/>
      <c r="V55" s="1200"/>
      <c r="W55" s="1200"/>
      <c r="X55" s="1200"/>
      <c r="Y55" s="1200"/>
      <c r="Z55" s="1200"/>
    </row>
    <row r="56" spans="1:26" ht="15.75">
      <c r="A56" s="1200"/>
      <c r="B56" s="1200"/>
      <c r="C56" s="1200"/>
      <c r="D56" s="1200"/>
      <c r="E56" s="1200"/>
      <c r="F56" s="1200"/>
      <c r="G56" s="1200"/>
      <c r="H56" s="1200"/>
      <c r="I56" s="1200"/>
      <c r="J56" s="1200"/>
      <c r="K56" s="1200"/>
      <c r="L56" s="1200"/>
      <c r="M56" s="1200"/>
      <c r="N56" s="1200"/>
      <c r="O56" s="1200"/>
      <c r="P56" s="1200"/>
      <c r="Q56" s="1200"/>
      <c r="R56" s="1200"/>
      <c r="S56" s="1200"/>
      <c r="T56" s="1200"/>
      <c r="U56" s="1200"/>
      <c r="V56" s="1200"/>
      <c r="W56" s="1200"/>
      <c r="X56" s="1200"/>
      <c r="Y56" s="1200"/>
      <c r="Z56" s="1200"/>
    </row>
    <row r="57" spans="1:26" ht="15.75">
      <c r="A57" s="1200"/>
      <c r="B57" s="1200"/>
      <c r="C57" s="1200"/>
      <c r="D57" s="1200"/>
      <c r="E57" s="1200"/>
      <c r="F57" s="1200"/>
      <c r="G57" s="1200"/>
      <c r="H57" s="1200"/>
      <c r="I57" s="1200"/>
      <c r="J57" s="1200"/>
      <c r="K57" s="1200"/>
      <c r="L57" s="1200"/>
      <c r="M57" s="1200"/>
      <c r="N57" s="1200"/>
      <c r="O57" s="1200"/>
      <c r="P57" s="1200"/>
      <c r="Q57" s="1200"/>
      <c r="R57" s="1200"/>
      <c r="S57" s="1200"/>
      <c r="T57" s="1200"/>
      <c r="U57" s="1200"/>
      <c r="V57" s="1200"/>
      <c r="W57" s="1200"/>
      <c r="X57" s="1200"/>
      <c r="Y57" s="1200"/>
      <c r="Z57" s="1200"/>
    </row>
    <row r="58" spans="1:26" ht="15.75">
      <c r="A58" s="1200"/>
      <c r="B58" s="1200"/>
      <c r="C58" s="1200"/>
      <c r="D58" s="1200"/>
      <c r="E58" s="1200"/>
      <c r="F58" s="1200"/>
      <c r="G58" s="1200"/>
      <c r="H58" s="1200"/>
      <c r="I58" s="1200"/>
      <c r="J58" s="1200"/>
      <c r="K58" s="1200"/>
      <c r="L58" s="1200"/>
      <c r="M58" s="1200"/>
      <c r="N58" s="1200"/>
      <c r="O58" s="1200"/>
      <c r="P58" s="1200"/>
      <c r="Q58" s="1200"/>
      <c r="R58" s="1200"/>
      <c r="S58" s="1200"/>
      <c r="T58" s="1200"/>
      <c r="U58" s="1200"/>
      <c r="V58" s="1200"/>
      <c r="W58" s="1200"/>
      <c r="X58" s="1200"/>
      <c r="Y58" s="1200"/>
      <c r="Z58" s="1200"/>
    </row>
    <row r="59" spans="1:26" ht="15.75">
      <c r="A59" s="1200"/>
      <c r="B59" s="1200"/>
      <c r="C59" s="1200"/>
      <c r="D59" s="1200"/>
      <c r="E59" s="1200"/>
      <c r="F59" s="1200"/>
      <c r="G59" s="1200"/>
      <c r="H59" s="1200"/>
      <c r="I59" s="1200"/>
      <c r="J59" s="1200"/>
      <c r="K59" s="1200"/>
      <c r="L59" s="1200"/>
      <c r="M59" s="1200"/>
      <c r="N59" s="1200"/>
      <c r="O59" s="1200"/>
      <c r="P59" s="1200"/>
      <c r="Q59" s="1200"/>
      <c r="R59" s="1200"/>
      <c r="S59" s="1200"/>
      <c r="T59" s="1200"/>
      <c r="U59" s="1200"/>
      <c r="V59" s="1200"/>
      <c r="W59" s="1200"/>
      <c r="X59" s="1200"/>
      <c r="Y59" s="1200"/>
      <c r="Z59" s="1200"/>
    </row>
    <row r="60" spans="1:26" ht="15.75">
      <c r="A60" s="1200"/>
      <c r="B60" s="1200"/>
      <c r="C60" s="1200"/>
      <c r="D60" s="1200"/>
      <c r="E60" s="1200"/>
      <c r="F60" s="1200"/>
      <c r="G60" s="1200"/>
      <c r="H60" s="1200"/>
      <c r="I60" s="1200"/>
      <c r="J60" s="1200"/>
      <c r="K60" s="1200"/>
      <c r="L60" s="1200"/>
      <c r="M60" s="1200"/>
      <c r="N60" s="1200"/>
      <c r="O60" s="1200"/>
      <c r="P60" s="1200"/>
      <c r="Q60" s="1200"/>
      <c r="R60" s="1200"/>
      <c r="S60" s="1200"/>
      <c r="T60" s="1200"/>
      <c r="U60" s="1200"/>
      <c r="V60" s="1200"/>
      <c r="W60" s="1200"/>
      <c r="X60" s="1200"/>
      <c r="Y60" s="1200"/>
      <c r="Z60" s="1200"/>
    </row>
    <row r="61" spans="1:26" ht="15.75">
      <c r="A61" s="1200"/>
      <c r="B61" s="1200"/>
      <c r="C61" s="1200"/>
      <c r="D61" s="1200"/>
      <c r="E61" s="1200"/>
      <c r="F61" s="1200"/>
      <c r="G61" s="1200"/>
      <c r="H61" s="1200"/>
      <c r="I61" s="1200"/>
      <c r="J61" s="1200"/>
      <c r="K61" s="1200"/>
      <c r="L61" s="1200"/>
      <c r="M61" s="1200"/>
      <c r="N61" s="1200"/>
      <c r="O61" s="1200"/>
      <c r="P61" s="1200"/>
      <c r="Q61" s="1200"/>
      <c r="R61" s="1200"/>
      <c r="S61" s="1200"/>
      <c r="T61" s="1200"/>
      <c r="U61" s="1200"/>
      <c r="V61" s="1200"/>
      <c r="W61" s="1200"/>
      <c r="X61" s="1200"/>
      <c r="Y61" s="1200"/>
      <c r="Z61" s="1200"/>
    </row>
    <row r="62" spans="1:26" ht="15.75">
      <c r="A62" s="1200"/>
      <c r="B62" s="1200"/>
      <c r="C62" s="1200"/>
      <c r="D62" s="1200"/>
      <c r="E62" s="1200"/>
      <c r="F62" s="1200"/>
      <c r="G62" s="1200"/>
      <c r="H62" s="1200"/>
      <c r="I62" s="1200"/>
      <c r="J62" s="1200"/>
      <c r="K62" s="1200"/>
      <c r="L62" s="1200"/>
      <c r="M62" s="1200"/>
      <c r="N62" s="1200"/>
      <c r="O62" s="1200"/>
      <c r="P62" s="1200"/>
      <c r="Q62" s="1200"/>
      <c r="R62" s="1200"/>
      <c r="S62" s="1200"/>
      <c r="T62" s="1200"/>
      <c r="U62" s="1200"/>
      <c r="V62" s="1200"/>
      <c r="W62" s="1200"/>
      <c r="X62" s="1200"/>
      <c r="Y62" s="1200"/>
      <c r="Z62" s="1200"/>
    </row>
    <row r="63" spans="1:26" ht="15.75">
      <c r="A63" s="1200"/>
      <c r="B63" s="1200"/>
      <c r="C63" s="1200"/>
      <c r="D63" s="1200"/>
      <c r="E63" s="1200"/>
      <c r="F63" s="1200"/>
      <c r="G63" s="1200"/>
      <c r="H63" s="1200"/>
      <c r="I63" s="1200"/>
      <c r="J63" s="1200"/>
      <c r="K63" s="1200"/>
      <c r="L63" s="1200"/>
      <c r="M63" s="1200"/>
      <c r="N63" s="1200"/>
      <c r="O63" s="1200"/>
      <c r="P63" s="1200"/>
      <c r="Q63" s="1200"/>
      <c r="R63" s="1200"/>
      <c r="S63" s="1200"/>
      <c r="T63" s="1200"/>
      <c r="U63" s="1200"/>
      <c r="V63" s="1200"/>
      <c r="W63" s="1200"/>
      <c r="X63" s="1200"/>
      <c r="Y63" s="1200"/>
      <c r="Z63" s="1200"/>
    </row>
    <row r="64" spans="1:26" ht="15.75">
      <c r="A64" s="1200"/>
      <c r="B64" s="1200"/>
      <c r="C64" s="1200"/>
      <c r="D64" s="1200"/>
      <c r="E64" s="1200"/>
      <c r="F64" s="1200"/>
      <c r="G64" s="1200"/>
      <c r="H64" s="1200"/>
      <c r="I64" s="1200"/>
      <c r="J64" s="1200"/>
      <c r="K64" s="1200"/>
      <c r="L64" s="1200"/>
      <c r="M64" s="1200"/>
      <c r="N64" s="1200"/>
      <c r="O64" s="1200"/>
      <c r="P64" s="1200"/>
      <c r="Q64" s="1200"/>
      <c r="R64" s="1200"/>
      <c r="S64" s="1200"/>
      <c r="T64" s="1200"/>
      <c r="U64" s="1200"/>
      <c r="V64" s="1200"/>
      <c r="W64" s="1200"/>
      <c r="X64" s="1200"/>
      <c r="Y64" s="1200"/>
      <c r="Z64" s="1200"/>
    </row>
    <row r="65" spans="1:26" ht="15.75">
      <c r="A65" s="1200"/>
      <c r="B65" s="1200"/>
      <c r="C65" s="1200"/>
      <c r="D65" s="1200"/>
      <c r="E65" s="1200"/>
      <c r="F65" s="1200"/>
      <c r="G65" s="1200"/>
      <c r="H65" s="1200"/>
      <c r="I65" s="1200"/>
      <c r="J65" s="1200"/>
      <c r="K65" s="1200"/>
      <c r="L65" s="1200"/>
      <c r="M65" s="1200"/>
      <c r="N65" s="1200"/>
      <c r="O65" s="1200"/>
      <c r="P65" s="1200"/>
      <c r="Q65" s="1200"/>
      <c r="R65" s="1200"/>
      <c r="S65" s="1200"/>
      <c r="T65" s="1200"/>
      <c r="U65" s="1200"/>
      <c r="V65" s="1200"/>
      <c r="W65" s="1200"/>
      <c r="X65" s="1200"/>
      <c r="Y65" s="1200"/>
      <c r="Z65" s="1200"/>
    </row>
    <row r="66" spans="1:26" ht="15.75">
      <c r="A66" s="1200"/>
      <c r="B66" s="1200"/>
      <c r="C66" s="1200"/>
      <c r="D66" s="1200"/>
      <c r="E66" s="1200"/>
      <c r="F66" s="1200"/>
      <c r="G66" s="1200"/>
      <c r="H66" s="1200"/>
      <c r="I66" s="1200"/>
      <c r="J66" s="1200"/>
      <c r="K66" s="1200"/>
      <c r="L66" s="1200"/>
      <c r="M66" s="1200"/>
      <c r="N66" s="1200"/>
      <c r="O66" s="1200"/>
      <c r="P66" s="1200"/>
      <c r="Q66" s="1200"/>
      <c r="R66" s="1200"/>
      <c r="S66" s="1200"/>
      <c r="T66" s="1200"/>
      <c r="U66" s="1200"/>
      <c r="V66" s="1200"/>
      <c r="W66" s="1200"/>
      <c r="X66" s="1200"/>
      <c r="Y66" s="1200"/>
      <c r="Z66" s="1200"/>
    </row>
    <row r="67" spans="1:26" ht="15.75">
      <c r="A67" s="1200"/>
      <c r="B67" s="1200"/>
      <c r="C67" s="1200"/>
      <c r="D67" s="1200"/>
      <c r="E67" s="1200"/>
      <c r="F67" s="1200"/>
      <c r="G67" s="1200"/>
      <c r="H67" s="1200"/>
      <c r="I67" s="1200"/>
      <c r="J67" s="1200"/>
      <c r="K67" s="1200"/>
      <c r="L67" s="1200"/>
      <c r="M67" s="1200"/>
      <c r="N67" s="1200"/>
      <c r="O67" s="1200"/>
      <c r="P67" s="1200"/>
      <c r="Q67" s="1200"/>
      <c r="R67" s="1200"/>
      <c r="S67" s="1200"/>
      <c r="T67" s="1200"/>
      <c r="U67" s="1200"/>
      <c r="V67" s="1200"/>
      <c r="W67" s="1200"/>
      <c r="X67" s="1200"/>
      <c r="Y67" s="1200"/>
      <c r="Z67" s="1200"/>
    </row>
    <row r="68" spans="1:26" ht="15.75">
      <c r="A68" s="1200"/>
      <c r="B68" s="1200"/>
      <c r="C68" s="1200"/>
      <c r="D68" s="1200"/>
      <c r="E68" s="1200"/>
      <c r="F68" s="1200"/>
      <c r="G68" s="1200"/>
      <c r="H68" s="1200"/>
      <c r="I68" s="1200"/>
      <c r="J68" s="1200"/>
      <c r="K68" s="1200"/>
      <c r="L68" s="1200"/>
      <c r="M68" s="1200"/>
      <c r="N68" s="1200"/>
      <c r="O68" s="1200"/>
      <c r="P68" s="1200"/>
      <c r="Q68" s="1200"/>
      <c r="R68" s="1200"/>
      <c r="S68" s="1200"/>
      <c r="T68" s="1200"/>
      <c r="U68" s="1200"/>
      <c r="V68" s="1200"/>
      <c r="W68" s="1200"/>
      <c r="X68" s="1200"/>
      <c r="Y68" s="1200"/>
      <c r="Z68" s="1200"/>
    </row>
    <row r="69" spans="1:26" ht="15.75">
      <c r="A69" s="1200"/>
      <c r="B69" s="1200"/>
      <c r="C69" s="1200"/>
      <c r="D69" s="1200"/>
      <c r="E69" s="1200"/>
      <c r="F69" s="1200"/>
      <c r="G69" s="1200"/>
      <c r="H69" s="1200"/>
      <c r="I69" s="1200"/>
      <c r="J69" s="1200"/>
      <c r="K69" s="1200"/>
      <c r="L69" s="1200"/>
      <c r="M69" s="1200"/>
      <c r="N69" s="1200"/>
      <c r="O69" s="1200"/>
      <c r="P69" s="1200"/>
      <c r="Q69" s="1200"/>
      <c r="R69" s="1200"/>
      <c r="S69" s="1200"/>
      <c r="T69" s="1200"/>
      <c r="U69" s="1200"/>
      <c r="V69" s="1200"/>
      <c r="W69" s="1200"/>
      <c r="X69" s="1200"/>
      <c r="Y69" s="1200"/>
      <c r="Z69" s="1200"/>
    </row>
    <row r="70" spans="1:26" ht="15.75">
      <c r="A70" s="1200"/>
      <c r="B70" s="1200"/>
      <c r="C70" s="1200"/>
      <c r="D70" s="1200"/>
      <c r="E70" s="1200"/>
      <c r="F70" s="1200"/>
      <c r="G70" s="1200"/>
      <c r="H70" s="1200"/>
      <c r="I70" s="1200"/>
      <c r="J70" s="1200"/>
      <c r="K70" s="1200"/>
      <c r="L70" s="1200"/>
      <c r="M70" s="1200"/>
      <c r="N70" s="1200"/>
      <c r="O70" s="1200"/>
      <c r="P70" s="1200"/>
      <c r="Q70" s="1200"/>
      <c r="R70" s="1200"/>
      <c r="S70" s="1200"/>
      <c r="T70" s="1200"/>
      <c r="U70" s="1200"/>
      <c r="V70" s="1200"/>
      <c r="W70" s="1200"/>
      <c r="X70" s="1200"/>
      <c r="Y70" s="1200"/>
      <c r="Z70" s="1200"/>
    </row>
    <row r="71" spans="1:26" ht="15.75">
      <c r="A71" s="1200"/>
      <c r="B71" s="1200"/>
      <c r="C71" s="1200"/>
      <c r="D71" s="1200"/>
      <c r="E71" s="1200"/>
      <c r="F71" s="1200"/>
      <c r="G71" s="1200"/>
      <c r="H71" s="1200"/>
      <c r="I71" s="1200"/>
      <c r="J71" s="1200"/>
      <c r="K71" s="1200"/>
      <c r="L71" s="1200"/>
      <c r="M71" s="1200"/>
      <c r="N71" s="1200"/>
      <c r="O71" s="1200"/>
      <c r="P71" s="1200"/>
      <c r="Q71" s="1200"/>
      <c r="R71" s="1200"/>
      <c r="S71" s="1200"/>
      <c r="T71" s="1200"/>
      <c r="U71" s="1200"/>
      <c r="V71" s="1200"/>
      <c r="W71" s="1200"/>
      <c r="X71" s="1200"/>
      <c r="Y71" s="1200"/>
      <c r="Z71" s="1200"/>
    </row>
    <row r="72" spans="1:26" ht="15.75">
      <c r="A72" s="1200"/>
      <c r="B72" s="1200"/>
      <c r="C72" s="1200"/>
      <c r="D72" s="1200"/>
      <c r="E72" s="1200"/>
      <c r="F72" s="1200"/>
      <c r="G72" s="1200"/>
      <c r="H72" s="1200"/>
      <c r="I72" s="1200"/>
      <c r="J72" s="1200"/>
      <c r="K72" s="1200"/>
      <c r="L72" s="1200"/>
      <c r="M72" s="1200"/>
      <c r="N72" s="1200"/>
      <c r="O72" s="1200"/>
      <c r="P72" s="1200"/>
      <c r="Q72" s="1200"/>
      <c r="R72" s="1200"/>
      <c r="S72" s="1200"/>
      <c r="T72" s="1200"/>
      <c r="U72" s="1200"/>
      <c r="V72" s="1200"/>
      <c r="W72" s="1200"/>
      <c r="X72" s="1200"/>
      <c r="Y72" s="1200"/>
      <c r="Z72" s="1200"/>
    </row>
    <row r="73" spans="1:26" ht="15.75">
      <c r="A73" s="1200"/>
      <c r="B73" s="1200"/>
      <c r="C73" s="1200"/>
      <c r="D73" s="1200"/>
      <c r="E73" s="1200"/>
      <c r="F73" s="1200"/>
      <c r="G73" s="1200"/>
      <c r="H73" s="1200"/>
      <c r="I73" s="1200"/>
      <c r="J73" s="1200"/>
      <c r="K73" s="1200"/>
      <c r="L73" s="1200"/>
      <c r="M73" s="1200"/>
      <c r="N73" s="1200"/>
      <c r="O73" s="1200"/>
      <c r="P73" s="1200"/>
      <c r="Q73" s="1200"/>
      <c r="R73" s="1200"/>
      <c r="S73" s="1200"/>
      <c r="T73" s="1200"/>
      <c r="U73" s="1200"/>
      <c r="V73" s="1200"/>
      <c r="W73" s="1200"/>
      <c r="X73" s="1200"/>
      <c r="Y73" s="1200"/>
      <c r="Z73" s="1200"/>
    </row>
    <row r="74" spans="1:26" ht="15.75">
      <c r="A74" s="1200"/>
      <c r="B74" s="1200"/>
      <c r="C74" s="1200"/>
      <c r="D74" s="1200"/>
      <c r="E74" s="1200"/>
      <c r="F74" s="1200"/>
      <c r="G74" s="1200"/>
      <c r="H74" s="1200"/>
      <c r="I74" s="1200"/>
      <c r="J74" s="1200"/>
      <c r="K74" s="1200"/>
      <c r="L74" s="1200"/>
      <c r="M74" s="1200"/>
      <c r="N74" s="1200"/>
      <c r="O74" s="1200"/>
      <c r="P74" s="1200"/>
      <c r="Q74" s="1200"/>
      <c r="R74" s="1200"/>
      <c r="S74" s="1200"/>
      <c r="T74" s="1200"/>
      <c r="U74" s="1200"/>
      <c r="V74" s="1200"/>
      <c r="W74" s="1200"/>
      <c r="X74" s="1200"/>
      <c r="Y74" s="1200"/>
      <c r="Z74" s="1200"/>
    </row>
    <row r="75" spans="1:26" ht="15.75">
      <c r="A75" s="1200"/>
      <c r="B75" s="1200"/>
      <c r="C75" s="1200"/>
      <c r="D75" s="1200"/>
      <c r="E75" s="1200"/>
      <c r="F75" s="1200"/>
      <c r="G75" s="1200"/>
      <c r="H75" s="1200"/>
      <c r="I75" s="1200"/>
      <c r="J75" s="1200"/>
      <c r="K75" s="1200"/>
      <c r="L75" s="1200"/>
      <c r="M75" s="1200"/>
      <c r="N75" s="1200"/>
      <c r="O75" s="1200"/>
      <c r="P75" s="1200"/>
      <c r="Q75" s="1200"/>
      <c r="R75" s="1200"/>
      <c r="S75" s="1200"/>
      <c r="T75" s="1200"/>
      <c r="U75" s="1200"/>
      <c r="V75" s="1200"/>
      <c r="W75" s="1200"/>
      <c r="X75" s="1200"/>
      <c r="Y75" s="1200"/>
      <c r="Z75" s="1200"/>
    </row>
    <row r="76" spans="1:26" ht="15.75">
      <c r="A76" s="1200"/>
      <c r="B76" s="1200"/>
      <c r="C76" s="1200"/>
      <c r="D76" s="1200"/>
      <c r="E76" s="1200"/>
      <c r="F76" s="1200"/>
      <c r="G76" s="1200"/>
      <c r="H76" s="1200"/>
      <c r="I76" s="1200"/>
      <c r="J76" s="1200"/>
      <c r="K76" s="1200"/>
      <c r="L76" s="1200"/>
      <c r="M76" s="1200"/>
      <c r="N76" s="1200"/>
      <c r="O76" s="1200"/>
      <c r="P76" s="1200"/>
      <c r="Q76" s="1200"/>
      <c r="R76" s="1200"/>
      <c r="S76" s="1200"/>
      <c r="T76" s="1200"/>
      <c r="U76" s="1200"/>
      <c r="V76" s="1200"/>
      <c r="W76" s="1200"/>
      <c r="X76" s="1200"/>
      <c r="Y76" s="1200"/>
      <c r="Z76" s="1200"/>
    </row>
    <row r="77" spans="1:26" ht="15.75">
      <c r="A77" s="1200"/>
      <c r="B77" s="1200"/>
      <c r="C77" s="1200"/>
      <c r="D77" s="1200"/>
      <c r="E77" s="1200"/>
      <c r="F77" s="1200"/>
      <c r="G77" s="1200"/>
      <c r="H77" s="1200"/>
      <c r="I77" s="1200"/>
      <c r="J77" s="1200"/>
      <c r="K77" s="1200"/>
      <c r="L77" s="1200"/>
      <c r="M77" s="1200"/>
      <c r="N77" s="1200"/>
      <c r="O77" s="1200"/>
      <c r="P77" s="1200"/>
      <c r="Q77" s="1200"/>
      <c r="R77" s="1200"/>
      <c r="S77" s="1200"/>
      <c r="T77" s="1200"/>
      <c r="U77" s="1200"/>
      <c r="V77" s="1200"/>
      <c r="W77" s="1200"/>
      <c r="X77" s="1200"/>
      <c r="Y77" s="1200"/>
      <c r="Z77" s="1200"/>
    </row>
    <row r="78" spans="1:26" ht="15.75">
      <c r="A78" s="1200"/>
      <c r="B78" s="1200"/>
      <c r="C78" s="1200"/>
      <c r="D78" s="1200"/>
      <c r="E78" s="1200"/>
      <c r="F78" s="1200"/>
      <c r="G78" s="1200"/>
      <c r="H78" s="1200"/>
      <c r="I78" s="1200"/>
      <c r="J78" s="1200"/>
      <c r="K78" s="1200"/>
      <c r="L78" s="1200"/>
      <c r="M78" s="1200"/>
      <c r="N78" s="1200"/>
      <c r="O78" s="1200"/>
      <c r="P78" s="1200"/>
      <c r="Q78" s="1200"/>
      <c r="R78" s="1200"/>
      <c r="S78" s="1200"/>
      <c r="T78" s="1200"/>
      <c r="U78" s="1200"/>
      <c r="V78" s="1200"/>
      <c r="W78" s="1200"/>
      <c r="X78" s="1200"/>
      <c r="Y78" s="1200"/>
      <c r="Z78" s="1200"/>
    </row>
    <row r="79" spans="1:26" ht="15.75">
      <c r="A79" s="1200"/>
      <c r="B79" s="1200"/>
      <c r="C79" s="1200"/>
      <c r="D79" s="1200"/>
      <c r="E79" s="1200"/>
      <c r="F79" s="1200"/>
      <c r="G79" s="1200"/>
      <c r="H79" s="1200"/>
      <c r="I79" s="1200"/>
      <c r="J79" s="1200"/>
      <c r="K79" s="1200"/>
      <c r="L79" s="1200"/>
      <c r="M79" s="1200"/>
      <c r="N79" s="1200"/>
      <c r="O79" s="1200"/>
      <c r="P79" s="1200"/>
      <c r="Q79" s="1200"/>
      <c r="R79" s="1200"/>
      <c r="S79" s="1200"/>
      <c r="T79" s="1200"/>
      <c r="U79" s="1200"/>
      <c r="V79" s="1200"/>
      <c r="W79" s="1200"/>
      <c r="X79" s="1200"/>
      <c r="Y79" s="1200"/>
      <c r="Z79" s="1200"/>
    </row>
    <row r="80" spans="1:26" ht="15.75">
      <c r="A80" s="1200"/>
      <c r="B80" s="1200"/>
      <c r="C80" s="1200"/>
      <c r="D80" s="1200"/>
      <c r="E80" s="1200"/>
      <c r="F80" s="1200"/>
      <c r="G80" s="1200"/>
      <c r="H80" s="1200"/>
      <c r="I80" s="1200"/>
      <c r="J80" s="1200"/>
      <c r="K80" s="1200"/>
      <c r="L80" s="1200"/>
      <c r="M80" s="1200"/>
      <c r="N80" s="1200"/>
      <c r="O80" s="1200"/>
      <c r="P80" s="1200"/>
      <c r="Q80" s="1200"/>
      <c r="R80" s="1200"/>
      <c r="S80" s="1200"/>
      <c r="T80" s="1200"/>
      <c r="U80" s="1200"/>
      <c r="V80" s="1200"/>
      <c r="W80" s="1200"/>
      <c r="X80" s="1200"/>
      <c r="Y80" s="1200"/>
      <c r="Z80" s="1200"/>
    </row>
    <row r="81" spans="1:26" ht="15.75">
      <c r="A81" s="1200"/>
      <c r="B81" s="1200"/>
      <c r="C81" s="1200"/>
      <c r="D81" s="1200"/>
      <c r="E81" s="1200"/>
      <c r="F81" s="1200"/>
      <c r="G81" s="1200"/>
      <c r="H81" s="1200"/>
      <c r="I81" s="1200"/>
      <c r="J81" s="1200"/>
      <c r="K81" s="1200"/>
      <c r="L81" s="1200"/>
      <c r="M81" s="1200"/>
      <c r="N81" s="1200"/>
      <c r="O81" s="1200"/>
      <c r="P81" s="1200"/>
      <c r="Q81" s="1200"/>
      <c r="R81" s="1200"/>
      <c r="S81" s="1200"/>
      <c r="T81" s="1200"/>
      <c r="U81" s="1200"/>
      <c r="V81" s="1200"/>
      <c r="W81" s="1200"/>
      <c r="X81" s="1200"/>
      <c r="Y81" s="1200"/>
      <c r="Z81" s="1200"/>
    </row>
    <row r="82" spans="1:26" ht="15.75">
      <c r="A82" s="1200"/>
      <c r="B82" s="1200"/>
      <c r="C82" s="1200"/>
      <c r="D82" s="1200"/>
      <c r="E82" s="1200"/>
      <c r="F82" s="1200"/>
      <c r="G82" s="1200"/>
      <c r="H82" s="1200"/>
      <c r="I82" s="1200"/>
      <c r="J82" s="1200"/>
      <c r="K82" s="1200"/>
      <c r="L82" s="1200"/>
      <c r="M82" s="1200"/>
      <c r="N82" s="1200"/>
      <c r="O82" s="1200"/>
      <c r="P82" s="1200"/>
      <c r="Q82" s="1200"/>
      <c r="R82" s="1200"/>
      <c r="S82" s="1200"/>
      <c r="T82" s="1200"/>
      <c r="U82" s="1200"/>
      <c r="V82" s="1200"/>
      <c r="W82" s="1200"/>
      <c r="X82" s="1200"/>
      <c r="Y82" s="1200"/>
      <c r="Z82" s="1200"/>
    </row>
    <row r="83" spans="1:26" ht="15.75">
      <c r="A83" s="1200"/>
      <c r="B83" s="1200"/>
      <c r="C83" s="1200"/>
      <c r="D83" s="1200"/>
      <c r="E83" s="1200"/>
      <c r="F83" s="1200"/>
      <c r="G83" s="1200"/>
      <c r="H83" s="1200"/>
      <c r="I83" s="1200"/>
      <c r="J83" s="1200"/>
      <c r="K83" s="1200"/>
      <c r="L83" s="1200"/>
      <c r="M83" s="1200"/>
      <c r="N83" s="1200"/>
      <c r="O83" s="1200"/>
      <c r="P83" s="1200"/>
      <c r="Q83" s="1200"/>
      <c r="R83" s="1200"/>
      <c r="S83" s="1200"/>
      <c r="T83" s="1200"/>
      <c r="U83" s="1200"/>
      <c r="V83" s="1200"/>
      <c r="W83" s="1200"/>
      <c r="X83" s="1200"/>
      <c r="Y83" s="1200"/>
      <c r="Z83" s="1200"/>
    </row>
    <row r="84" spans="1:26" ht="15.75">
      <c r="A84" s="1200"/>
      <c r="B84" s="1200"/>
      <c r="C84" s="1200"/>
      <c r="D84" s="1200"/>
      <c r="E84" s="1200"/>
      <c r="F84" s="1200"/>
      <c r="G84" s="1200"/>
      <c r="H84" s="1200"/>
      <c r="I84" s="1200"/>
      <c r="J84" s="1200"/>
      <c r="K84" s="1200"/>
      <c r="L84" s="1200"/>
      <c r="M84" s="1200"/>
      <c r="N84" s="1200"/>
      <c r="O84" s="1200"/>
      <c r="P84" s="1200"/>
      <c r="Q84" s="1200"/>
      <c r="R84" s="1200"/>
      <c r="S84" s="1200"/>
      <c r="T84" s="1200"/>
      <c r="U84" s="1200"/>
      <c r="V84" s="1200"/>
      <c r="W84" s="1200"/>
      <c r="X84" s="1200"/>
      <c r="Y84" s="1200"/>
      <c r="Z84" s="1200"/>
    </row>
    <row r="85" spans="1:26" ht="15.75">
      <c r="A85" s="1200"/>
      <c r="B85" s="1200"/>
      <c r="C85" s="1200"/>
      <c r="D85" s="1200"/>
      <c r="E85" s="1200"/>
      <c r="F85" s="1200"/>
      <c r="G85" s="1200"/>
      <c r="H85" s="1200"/>
      <c r="I85" s="1200"/>
      <c r="J85" s="1200"/>
      <c r="K85" s="1200"/>
      <c r="L85" s="1200"/>
      <c r="M85" s="1200"/>
      <c r="N85" s="1200"/>
      <c r="O85" s="1200"/>
      <c r="P85" s="1200"/>
      <c r="Q85" s="1200"/>
      <c r="R85" s="1200"/>
      <c r="S85" s="1200"/>
      <c r="T85" s="1200"/>
      <c r="U85" s="1200"/>
      <c r="V85" s="1200"/>
      <c r="W85" s="1200"/>
      <c r="X85" s="1200"/>
      <c r="Y85" s="1200"/>
      <c r="Z85" s="1200"/>
    </row>
    <row r="86" spans="1:26" ht="15.75">
      <c r="A86" s="1200"/>
      <c r="B86" s="1200"/>
      <c r="C86" s="1200"/>
      <c r="D86" s="1200"/>
      <c r="E86" s="1200"/>
      <c r="F86" s="1200"/>
      <c r="G86" s="1200"/>
      <c r="H86" s="1200"/>
      <c r="I86" s="1200"/>
      <c r="J86" s="1200"/>
      <c r="K86" s="1200"/>
      <c r="L86" s="1200"/>
      <c r="M86" s="1200"/>
      <c r="N86" s="1200"/>
      <c r="O86" s="1200"/>
      <c r="P86" s="1200"/>
      <c r="Q86" s="1200"/>
      <c r="R86" s="1200"/>
      <c r="S86" s="1200"/>
      <c r="T86" s="1200"/>
      <c r="U86" s="1200"/>
      <c r="V86" s="1200"/>
      <c r="W86" s="1200"/>
      <c r="X86" s="1200"/>
      <c r="Y86" s="1200"/>
      <c r="Z86" s="1200"/>
    </row>
    <row r="87" spans="1:26" ht="15.75">
      <c r="A87" s="1200"/>
      <c r="B87" s="1200"/>
      <c r="C87" s="1200"/>
      <c r="D87" s="1200"/>
      <c r="E87" s="1200"/>
      <c r="F87" s="1200"/>
      <c r="G87" s="1200"/>
      <c r="H87" s="1200"/>
      <c r="I87" s="1200"/>
      <c r="J87" s="1200"/>
      <c r="K87" s="1200"/>
      <c r="L87" s="1200"/>
      <c r="M87" s="1200"/>
      <c r="N87" s="1200"/>
      <c r="O87" s="1200"/>
      <c r="P87" s="1200"/>
      <c r="Q87" s="1200"/>
      <c r="R87" s="1200"/>
      <c r="S87" s="1200"/>
      <c r="T87" s="1200"/>
      <c r="U87" s="1200"/>
      <c r="V87" s="1200"/>
      <c r="W87" s="1200"/>
      <c r="X87" s="1200"/>
      <c r="Y87" s="1200"/>
      <c r="Z87" s="1200"/>
    </row>
    <row r="88" spans="1:26" ht="15.75">
      <c r="A88" s="1200"/>
      <c r="B88" s="1200"/>
      <c r="C88" s="1200"/>
      <c r="D88" s="1200"/>
      <c r="E88" s="1200"/>
      <c r="F88" s="1200"/>
      <c r="G88" s="1200"/>
      <c r="H88" s="1200"/>
      <c r="I88" s="1200"/>
      <c r="J88" s="1200"/>
      <c r="K88" s="1200"/>
      <c r="L88" s="1200"/>
      <c r="M88" s="1200"/>
      <c r="N88" s="1200"/>
      <c r="O88" s="1200"/>
      <c r="P88" s="1200"/>
      <c r="Q88" s="1200"/>
      <c r="R88" s="1200"/>
      <c r="S88" s="1200"/>
      <c r="T88" s="1200"/>
      <c r="U88" s="1200"/>
      <c r="V88" s="1200"/>
      <c r="W88" s="1200"/>
      <c r="X88" s="1200"/>
      <c r="Y88" s="1200"/>
      <c r="Z88" s="1200"/>
    </row>
    <row r="89" spans="1:26" ht="15.75">
      <c r="A89" s="1200"/>
      <c r="B89" s="1200"/>
      <c r="C89" s="1200"/>
      <c r="D89" s="1200"/>
      <c r="E89" s="1200"/>
      <c r="F89" s="1200"/>
      <c r="G89" s="1200"/>
      <c r="H89" s="1200"/>
      <c r="I89" s="1200"/>
      <c r="J89" s="1200"/>
      <c r="K89" s="1200"/>
      <c r="L89" s="1200"/>
      <c r="M89" s="1200"/>
      <c r="N89" s="1200"/>
      <c r="O89" s="1200"/>
      <c r="P89" s="1200"/>
      <c r="Q89" s="1200"/>
      <c r="R89" s="1200"/>
      <c r="S89" s="1200"/>
      <c r="T89" s="1200"/>
      <c r="U89" s="1200"/>
      <c r="V89" s="1200"/>
      <c r="W89" s="1200"/>
      <c r="X89" s="1200"/>
      <c r="Y89" s="1200"/>
      <c r="Z89" s="1200"/>
    </row>
    <row r="90" spans="1:26" ht="15.75">
      <c r="A90" s="1200"/>
      <c r="B90" s="1200"/>
      <c r="C90" s="1200"/>
      <c r="D90" s="1200"/>
      <c r="E90" s="1200"/>
      <c r="F90" s="1200"/>
      <c r="G90" s="1200"/>
      <c r="H90" s="1200"/>
      <c r="I90" s="1200"/>
      <c r="J90" s="1200"/>
      <c r="K90" s="1200"/>
      <c r="L90" s="1200"/>
      <c r="M90" s="1200"/>
      <c r="N90" s="1200"/>
      <c r="O90" s="1200"/>
      <c r="P90" s="1200"/>
      <c r="Q90" s="1200"/>
      <c r="R90" s="1200"/>
      <c r="S90" s="1200"/>
      <c r="T90" s="1200"/>
      <c r="U90" s="1200"/>
      <c r="V90" s="1200"/>
      <c r="W90" s="1200"/>
      <c r="X90" s="1200"/>
      <c r="Y90" s="1200"/>
      <c r="Z90" s="1200"/>
    </row>
    <row r="91" spans="1:26" ht="15.75">
      <c r="A91" s="1200"/>
      <c r="B91" s="1200"/>
      <c r="C91" s="1200"/>
      <c r="D91" s="1200"/>
      <c r="E91" s="1200"/>
      <c r="F91" s="1200"/>
      <c r="G91" s="1200"/>
      <c r="H91" s="1200"/>
      <c r="I91" s="1200"/>
      <c r="J91" s="1200"/>
      <c r="K91" s="1200"/>
      <c r="L91" s="1200"/>
      <c r="M91" s="1200"/>
      <c r="N91" s="1200"/>
      <c r="O91" s="1200"/>
      <c r="P91" s="1200"/>
      <c r="Q91" s="1200"/>
      <c r="R91" s="1200"/>
      <c r="S91" s="1200"/>
      <c r="T91" s="1200"/>
      <c r="U91" s="1200"/>
      <c r="V91" s="1200"/>
      <c r="W91" s="1200"/>
      <c r="X91" s="1200"/>
      <c r="Y91" s="1200"/>
      <c r="Z91" s="1200"/>
    </row>
    <row r="92" spans="1:26" ht="15.75">
      <c r="A92" s="1200"/>
      <c r="B92" s="1200"/>
      <c r="C92" s="1200"/>
      <c r="D92" s="1200"/>
      <c r="E92" s="1200"/>
      <c r="F92" s="1200"/>
      <c r="G92" s="1200"/>
      <c r="H92" s="1200"/>
      <c r="I92" s="1200"/>
      <c r="J92" s="1200"/>
      <c r="K92" s="1200"/>
      <c r="L92" s="1200"/>
      <c r="M92" s="1200"/>
      <c r="N92" s="1200"/>
      <c r="O92" s="1200"/>
      <c r="P92" s="1200"/>
      <c r="Q92" s="1200"/>
      <c r="R92" s="1200"/>
      <c r="S92" s="1200"/>
      <c r="T92" s="1200"/>
      <c r="U92" s="1200"/>
      <c r="V92" s="1200"/>
      <c r="W92" s="1200"/>
      <c r="X92" s="1200"/>
      <c r="Y92" s="1200"/>
      <c r="Z92" s="1200"/>
    </row>
    <row r="93" spans="1:26" ht="15.75">
      <c r="A93" s="1200"/>
      <c r="B93" s="1200"/>
      <c r="C93" s="1200"/>
      <c r="D93" s="1200"/>
      <c r="E93" s="1200"/>
      <c r="F93" s="1200"/>
      <c r="G93" s="1200"/>
      <c r="H93" s="1200"/>
      <c r="I93" s="1200"/>
      <c r="J93" s="1200"/>
      <c r="K93" s="1200"/>
      <c r="L93" s="1200"/>
      <c r="M93" s="1200"/>
      <c r="N93" s="1200"/>
      <c r="O93" s="1200"/>
      <c r="P93" s="1200"/>
      <c r="Q93" s="1200"/>
      <c r="R93" s="1200"/>
      <c r="S93" s="1200"/>
      <c r="T93" s="1200"/>
      <c r="U93" s="1200"/>
      <c r="V93" s="1200"/>
      <c r="W93" s="1200"/>
      <c r="X93" s="1200"/>
      <c r="Y93" s="1200"/>
      <c r="Z93" s="1200"/>
    </row>
    <row r="94" spans="1:26" ht="15.75">
      <c r="A94" s="1200"/>
      <c r="B94" s="1200"/>
      <c r="C94" s="1200"/>
      <c r="D94" s="1200"/>
      <c r="E94" s="1200"/>
      <c r="F94" s="1200"/>
      <c r="G94" s="1200"/>
      <c r="H94" s="1200"/>
      <c r="I94" s="1200"/>
      <c r="J94" s="1200"/>
      <c r="K94" s="1200"/>
      <c r="L94" s="1200"/>
      <c r="M94" s="1200"/>
      <c r="N94" s="1200"/>
      <c r="O94" s="1200"/>
      <c r="P94" s="1200"/>
      <c r="Q94" s="1200"/>
      <c r="R94" s="1200"/>
      <c r="S94" s="1200"/>
      <c r="T94" s="1200"/>
      <c r="U94" s="1200"/>
      <c r="V94" s="1200"/>
      <c r="W94" s="1200"/>
      <c r="X94" s="1200"/>
      <c r="Y94" s="1200"/>
      <c r="Z94" s="1200"/>
    </row>
    <row r="95" spans="1:26" ht="15.75">
      <c r="A95" s="1200"/>
      <c r="B95" s="1200"/>
      <c r="C95" s="1200"/>
      <c r="D95" s="1200"/>
      <c r="E95" s="1200"/>
      <c r="F95" s="1200"/>
      <c r="G95" s="1200"/>
      <c r="H95" s="1200"/>
      <c r="I95" s="1200"/>
      <c r="J95" s="1200"/>
      <c r="K95" s="1200"/>
      <c r="L95" s="1200"/>
      <c r="M95" s="1200"/>
      <c r="N95" s="1200"/>
      <c r="O95" s="1200"/>
      <c r="P95" s="1200"/>
      <c r="Q95" s="1200"/>
      <c r="R95" s="1200"/>
      <c r="S95" s="1200"/>
      <c r="T95" s="1200"/>
      <c r="U95" s="1200"/>
      <c r="V95" s="1200"/>
      <c r="W95" s="1200"/>
      <c r="X95" s="1200"/>
      <c r="Y95" s="1200"/>
      <c r="Z95" s="1200"/>
    </row>
    <row r="96" spans="1:26" ht="15.75">
      <c r="A96" s="1200"/>
      <c r="B96" s="1200"/>
      <c r="C96" s="1200"/>
      <c r="D96" s="1200"/>
      <c r="E96" s="1200"/>
      <c r="F96" s="1200"/>
      <c r="G96" s="1200"/>
      <c r="H96" s="1200"/>
      <c r="I96" s="1200"/>
      <c r="J96" s="1200"/>
      <c r="K96" s="1200"/>
      <c r="L96" s="1200"/>
      <c r="M96" s="1200"/>
      <c r="N96" s="1200"/>
      <c r="O96" s="1200"/>
      <c r="P96" s="1200"/>
      <c r="Q96" s="1200"/>
      <c r="R96" s="1200"/>
      <c r="S96" s="1200"/>
      <c r="T96" s="1200"/>
      <c r="U96" s="1200"/>
      <c r="V96" s="1200"/>
      <c r="W96" s="1200"/>
      <c r="X96" s="1200"/>
      <c r="Y96" s="1200"/>
      <c r="Z96" s="1200"/>
    </row>
    <row r="97" spans="1:26" ht="15.75">
      <c r="A97" s="1200"/>
      <c r="B97" s="1200"/>
      <c r="C97" s="1200"/>
      <c r="D97" s="1200"/>
      <c r="E97" s="1200"/>
      <c r="F97" s="1200"/>
      <c r="G97" s="1200"/>
      <c r="H97" s="1200"/>
      <c r="I97" s="1200"/>
      <c r="J97" s="1200"/>
      <c r="K97" s="1200"/>
      <c r="L97" s="1200"/>
      <c r="M97" s="1200"/>
      <c r="N97" s="1200"/>
      <c r="O97" s="1200"/>
      <c r="P97" s="1200"/>
      <c r="Q97" s="1200"/>
      <c r="R97" s="1200"/>
      <c r="S97" s="1200"/>
      <c r="T97" s="1200"/>
      <c r="U97" s="1200"/>
      <c r="V97" s="1200"/>
      <c r="W97" s="1200"/>
      <c r="X97" s="1200"/>
      <c r="Y97" s="1200"/>
      <c r="Z97" s="1200"/>
    </row>
    <row r="98" spans="1:26" ht="15.75">
      <c r="A98" s="1200"/>
      <c r="B98" s="1200"/>
      <c r="C98" s="1200"/>
      <c r="D98" s="1200"/>
      <c r="E98" s="1200"/>
      <c r="F98" s="1200"/>
      <c r="G98" s="1200"/>
      <c r="H98" s="1200"/>
      <c r="I98" s="1200"/>
      <c r="J98" s="1200"/>
      <c r="K98" s="1200"/>
      <c r="L98" s="1200"/>
      <c r="M98" s="1200"/>
      <c r="N98" s="1200"/>
      <c r="O98" s="1200"/>
      <c r="P98" s="1200"/>
      <c r="Q98" s="1200"/>
      <c r="R98" s="1200"/>
      <c r="S98" s="1200"/>
      <c r="T98" s="1200"/>
      <c r="U98" s="1200"/>
      <c r="V98" s="1200"/>
      <c r="W98" s="1200"/>
      <c r="X98" s="1200"/>
      <c r="Y98" s="1200"/>
      <c r="Z98" s="1200"/>
    </row>
    <row r="99" spans="1:26" ht="15.75">
      <c r="A99" s="1200"/>
      <c r="B99" s="1200"/>
      <c r="C99" s="1200"/>
      <c r="D99" s="1200"/>
      <c r="E99" s="1200"/>
      <c r="F99" s="1200"/>
      <c r="G99" s="1200"/>
      <c r="H99" s="1200"/>
      <c r="I99" s="1200"/>
      <c r="J99" s="1200"/>
      <c r="K99" s="1200"/>
      <c r="L99" s="1200"/>
      <c r="M99" s="1200"/>
      <c r="N99" s="1200"/>
      <c r="O99" s="1200"/>
      <c r="P99" s="1200"/>
      <c r="Q99" s="1200"/>
      <c r="R99" s="1200"/>
      <c r="S99" s="1200"/>
      <c r="T99" s="1200"/>
      <c r="U99" s="1200"/>
      <c r="V99" s="1200"/>
      <c r="W99" s="1200"/>
      <c r="X99" s="1200"/>
      <c r="Y99" s="1200"/>
      <c r="Z99" s="1200"/>
    </row>
    <row r="100" spans="1:26" ht="15.75">
      <c r="A100" s="1200"/>
      <c r="B100" s="1200"/>
      <c r="C100" s="1200"/>
      <c r="D100" s="1200"/>
      <c r="E100" s="1200"/>
      <c r="F100" s="1200"/>
      <c r="G100" s="1200"/>
      <c r="H100" s="1200"/>
      <c r="I100" s="1200"/>
      <c r="J100" s="1200"/>
      <c r="K100" s="1200"/>
      <c r="L100" s="1200"/>
      <c r="M100" s="1200"/>
      <c r="N100" s="1200"/>
      <c r="O100" s="1200"/>
      <c r="P100" s="1200"/>
      <c r="Q100" s="1200"/>
      <c r="R100" s="1200"/>
      <c r="S100" s="1200"/>
      <c r="T100" s="1200"/>
      <c r="U100" s="1200"/>
      <c r="V100" s="1200"/>
      <c r="W100" s="1200"/>
      <c r="X100" s="1200"/>
      <c r="Y100" s="1200"/>
      <c r="Z100" s="1200"/>
    </row>
    <row r="101" spans="1:26" ht="15.75">
      <c r="A101" s="1200"/>
      <c r="B101" s="1200"/>
      <c r="C101" s="1200"/>
      <c r="D101" s="1200"/>
      <c r="E101" s="1200"/>
      <c r="F101" s="1200"/>
      <c r="G101" s="1200"/>
      <c r="H101" s="1200"/>
      <c r="I101" s="1200"/>
      <c r="J101" s="1200"/>
      <c r="K101" s="1200"/>
      <c r="L101" s="1200"/>
      <c r="M101" s="1200"/>
      <c r="N101" s="1200"/>
      <c r="O101" s="1200"/>
      <c r="P101" s="1200"/>
      <c r="Q101" s="1200"/>
      <c r="R101" s="1200"/>
      <c r="S101" s="1200"/>
      <c r="T101" s="1200"/>
      <c r="U101" s="1200"/>
      <c r="V101" s="1200"/>
      <c r="W101" s="1200"/>
      <c r="X101" s="1200"/>
      <c r="Y101" s="1200"/>
      <c r="Z101" s="1200"/>
    </row>
    <row r="102" spans="1:26" ht="15.75">
      <c r="A102" s="1200"/>
      <c r="B102" s="1200"/>
      <c r="C102" s="1200"/>
      <c r="D102" s="1200"/>
      <c r="E102" s="1200"/>
      <c r="F102" s="1200"/>
      <c r="G102" s="1200"/>
      <c r="H102" s="1200"/>
      <c r="I102" s="1200"/>
      <c r="J102" s="1200"/>
      <c r="K102" s="1200"/>
      <c r="L102" s="1200"/>
      <c r="M102" s="1200"/>
      <c r="N102" s="1200"/>
      <c r="O102" s="1200"/>
      <c r="P102" s="1200"/>
      <c r="Q102" s="1200"/>
      <c r="R102" s="1200"/>
      <c r="S102" s="1200"/>
      <c r="T102" s="1200"/>
      <c r="U102" s="1200"/>
      <c r="V102" s="1200"/>
      <c r="W102" s="1200"/>
      <c r="X102" s="1200"/>
      <c r="Y102" s="1200"/>
      <c r="Z102" s="1200"/>
    </row>
    <row r="103" spans="1:26" ht="15.75">
      <c r="A103" s="1200"/>
      <c r="B103" s="1200"/>
      <c r="C103" s="1200"/>
      <c r="D103" s="1200"/>
      <c r="E103" s="1200"/>
      <c r="F103" s="1200"/>
      <c r="G103" s="1200"/>
      <c r="H103" s="1200"/>
      <c r="I103" s="1200"/>
      <c r="J103" s="1200"/>
      <c r="K103" s="1200"/>
      <c r="L103" s="1200"/>
      <c r="M103" s="1200"/>
      <c r="N103" s="1200"/>
      <c r="O103" s="1200"/>
      <c r="P103" s="1200"/>
      <c r="Q103" s="1200"/>
      <c r="R103" s="1200"/>
      <c r="S103" s="1200"/>
      <c r="T103" s="1200"/>
      <c r="U103" s="1200"/>
      <c r="V103" s="1200"/>
      <c r="W103" s="1200"/>
      <c r="X103" s="1200"/>
      <c r="Y103" s="1200"/>
      <c r="Z103" s="1200"/>
    </row>
    <row r="104" spans="1:26" ht="15.75">
      <c r="A104" s="1200"/>
      <c r="B104" s="1200"/>
      <c r="C104" s="1200"/>
      <c r="D104" s="1200"/>
      <c r="E104" s="1200"/>
      <c r="F104" s="1200"/>
      <c r="G104" s="1200"/>
      <c r="H104" s="1200"/>
      <c r="I104" s="1200"/>
      <c r="J104" s="1200"/>
      <c r="K104" s="1200"/>
      <c r="L104" s="1200"/>
      <c r="M104" s="1200"/>
      <c r="N104" s="1200"/>
      <c r="O104" s="1200"/>
      <c r="P104" s="1200"/>
      <c r="Q104" s="1200"/>
      <c r="R104" s="1200"/>
      <c r="S104" s="1200"/>
      <c r="T104" s="1200"/>
      <c r="U104" s="1200"/>
      <c r="V104" s="1200"/>
      <c r="W104" s="1200"/>
      <c r="X104" s="1200"/>
      <c r="Y104" s="1200"/>
      <c r="Z104" s="1200"/>
    </row>
    <row r="105" spans="1:26" ht="15.75">
      <c r="A105" s="1200"/>
      <c r="B105" s="1200"/>
      <c r="C105" s="1200"/>
      <c r="D105" s="1200"/>
      <c r="E105" s="1200"/>
      <c r="F105" s="1200"/>
      <c r="G105" s="1200"/>
      <c r="H105" s="1200"/>
      <c r="I105" s="1200"/>
      <c r="J105" s="1200"/>
      <c r="K105" s="1200"/>
      <c r="L105" s="1200"/>
      <c r="M105" s="1200"/>
      <c r="N105" s="1200"/>
      <c r="O105" s="1200"/>
      <c r="P105" s="1200"/>
      <c r="Q105" s="1200"/>
      <c r="R105" s="1200"/>
      <c r="S105" s="1200"/>
      <c r="T105" s="1200"/>
      <c r="U105" s="1200"/>
      <c r="V105" s="1200"/>
      <c r="W105" s="1200"/>
      <c r="X105" s="1200"/>
      <c r="Y105" s="1200"/>
      <c r="Z105" s="1200"/>
    </row>
    <row r="106" spans="1:26" ht="15.75">
      <c r="A106" s="1200"/>
      <c r="B106" s="1200"/>
      <c r="C106" s="1200"/>
      <c r="D106" s="1200"/>
      <c r="E106" s="1200"/>
      <c r="F106" s="1200"/>
      <c r="G106" s="1200"/>
      <c r="H106" s="1200"/>
      <c r="I106" s="1200"/>
      <c r="J106" s="1200"/>
      <c r="K106" s="1200"/>
      <c r="L106" s="1200"/>
      <c r="M106" s="1200"/>
      <c r="N106" s="1200"/>
      <c r="O106" s="1200"/>
      <c r="P106" s="1200"/>
      <c r="Q106" s="1200"/>
      <c r="R106" s="1200"/>
      <c r="S106" s="1200"/>
      <c r="T106" s="1200"/>
      <c r="U106" s="1200"/>
      <c r="V106" s="1200"/>
      <c r="W106" s="1200"/>
      <c r="X106" s="1200"/>
      <c r="Y106" s="1200"/>
      <c r="Z106" s="1200"/>
    </row>
    <row r="107" spans="1:26" ht="15.75">
      <c r="A107" s="1200"/>
      <c r="B107" s="1200"/>
      <c r="C107" s="1200"/>
      <c r="D107" s="1200"/>
      <c r="E107" s="1200"/>
      <c r="F107" s="1200"/>
      <c r="G107" s="1200"/>
      <c r="H107" s="1200"/>
      <c r="I107" s="1200"/>
      <c r="J107" s="1200"/>
      <c r="K107" s="1200"/>
      <c r="L107" s="1200"/>
      <c r="M107" s="1200"/>
      <c r="N107" s="1200"/>
      <c r="O107" s="1200"/>
      <c r="P107" s="1200"/>
      <c r="Q107" s="1200"/>
      <c r="R107" s="1200"/>
      <c r="S107" s="1200"/>
      <c r="T107" s="1200"/>
      <c r="U107" s="1200"/>
      <c r="V107" s="1200"/>
      <c r="W107" s="1200"/>
      <c r="X107" s="1200"/>
      <c r="Y107" s="1200"/>
      <c r="Z107" s="1200"/>
    </row>
    <row r="108" spans="1:26" ht="15.75">
      <c r="A108" s="1200"/>
      <c r="B108" s="1200"/>
      <c r="C108" s="1200"/>
      <c r="D108" s="1200"/>
      <c r="E108" s="1200"/>
      <c r="F108" s="1200"/>
      <c r="G108" s="1200"/>
      <c r="H108" s="1200"/>
      <c r="I108" s="1200"/>
      <c r="J108" s="1200"/>
      <c r="K108" s="1200"/>
      <c r="L108" s="1200"/>
      <c r="M108" s="1200"/>
      <c r="N108" s="1200"/>
      <c r="O108" s="1200"/>
      <c r="P108" s="1200"/>
      <c r="Q108" s="1200"/>
      <c r="R108" s="1200"/>
      <c r="S108" s="1200"/>
      <c r="T108" s="1200"/>
      <c r="U108" s="1200"/>
      <c r="V108" s="1200"/>
      <c r="W108" s="1200"/>
      <c r="X108" s="1200"/>
      <c r="Y108" s="1200"/>
      <c r="Z108" s="1200"/>
    </row>
    <row r="109" spans="1:26" ht="15.75">
      <c r="A109" s="1200"/>
      <c r="B109" s="1200"/>
      <c r="C109" s="1200"/>
      <c r="D109" s="1200"/>
      <c r="E109" s="1200"/>
      <c r="F109" s="1200"/>
      <c r="G109" s="1200"/>
      <c r="H109" s="1200"/>
      <c r="I109" s="1200"/>
      <c r="J109" s="1200"/>
      <c r="K109" s="1200"/>
      <c r="L109" s="1200"/>
      <c r="M109" s="1200"/>
      <c r="N109" s="1200"/>
      <c r="O109" s="1200"/>
      <c r="P109" s="1200"/>
      <c r="Q109" s="1200"/>
      <c r="R109" s="1200"/>
      <c r="S109" s="1200"/>
      <c r="T109" s="1200"/>
      <c r="U109" s="1200"/>
      <c r="V109" s="1200"/>
      <c r="W109" s="1200"/>
      <c r="X109" s="1200"/>
      <c r="Y109" s="1200"/>
      <c r="Z109" s="1200"/>
    </row>
    <row r="110" spans="1:26" ht="15.75">
      <c r="A110" s="1200"/>
      <c r="B110" s="1200"/>
      <c r="C110" s="1200"/>
      <c r="D110" s="1200"/>
      <c r="E110" s="1200"/>
      <c r="F110" s="1200"/>
      <c r="G110" s="1200"/>
      <c r="H110" s="1200"/>
      <c r="I110" s="1200"/>
      <c r="J110" s="1200"/>
      <c r="K110" s="1200"/>
      <c r="L110" s="1200"/>
      <c r="M110" s="1200"/>
      <c r="N110" s="1200"/>
      <c r="O110" s="1200"/>
      <c r="P110" s="1200"/>
      <c r="Q110" s="1200"/>
      <c r="R110" s="1200"/>
      <c r="S110" s="1200"/>
      <c r="T110" s="1200"/>
      <c r="U110" s="1200"/>
      <c r="V110" s="1200"/>
      <c r="W110" s="1200"/>
      <c r="X110" s="1200"/>
      <c r="Y110" s="1200"/>
      <c r="Z110" s="1200"/>
    </row>
    <row r="111" spans="1:26" ht="15.75">
      <c r="A111" s="1200"/>
      <c r="B111" s="1200"/>
      <c r="C111" s="1200"/>
      <c r="D111" s="1200"/>
      <c r="E111" s="1200"/>
      <c r="F111" s="1200"/>
      <c r="G111" s="1200"/>
      <c r="H111" s="1200"/>
      <c r="I111" s="1200"/>
      <c r="J111" s="1200"/>
      <c r="K111" s="1200"/>
      <c r="L111" s="1200"/>
      <c r="M111" s="1200"/>
      <c r="N111" s="1200"/>
      <c r="O111" s="1200"/>
      <c r="P111" s="1200"/>
      <c r="Q111" s="1200"/>
      <c r="R111" s="1200"/>
      <c r="S111" s="1200"/>
      <c r="T111" s="1200"/>
      <c r="U111" s="1200"/>
      <c r="V111" s="1200"/>
      <c r="W111" s="1200"/>
      <c r="X111" s="1200"/>
      <c r="Y111" s="1200"/>
      <c r="Z111" s="1200"/>
    </row>
    <row r="112" spans="1:26" ht="15.75">
      <c r="A112" s="1200"/>
      <c r="B112" s="1200"/>
      <c r="C112" s="1200"/>
      <c r="D112" s="1200"/>
      <c r="E112" s="1200"/>
      <c r="F112" s="1200"/>
      <c r="G112" s="1200"/>
      <c r="H112" s="1200"/>
      <c r="I112" s="1200"/>
      <c r="J112" s="1200"/>
      <c r="K112" s="1200"/>
      <c r="L112" s="1200"/>
      <c r="M112" s="1200"/>
      <c r="N112" s="1200"/>
      <c r="O112" s="1200"/>
      <c r="P112" s="1200"/>
      <c r="Q112" s="1200"/>
      <c r="R112" s="1200"/>
      <c r="S112" s="1200"/>
      <c r="T112" s="1200"/>
      <c r="U112" s="1200"/>
      <c r="V112" s="1200"/>
      <c r="W112" s="1200"/>
      <c r="X112" s="1200"/>
      <c r="Y112" s="1200"/>
      <c r="Z112" s="1200"/>
    </row>
    <row r="113" spans="1:26" ht="15.75">
      <c r="A113" s="1200"/>
      <c r="B113" s="1200"/>
      <c r="C113" s="1200"/>
      <c r="D113" s="1200"/>
      <c r="E113" s="1200"/>
      <c r="F113" s="1200"/>
      <c r="G113" s="1200"/>
      <c r="H113" s="1200"/>
      <c r="I113" s="1200"/>
      <c r="J113" s="1200"/>
      <c r="K113" s="1200"/>
      <c r="L113" s="1200"/>
      <c r="M113" s="1200"/>
      <c r="N113" s="1200"/>
      <c r="O113" s="1200"/>
      <c r="P113" s="1200"/>
      <c r="Q113" s="1200"/>
      <c r="R113" s="1200"/>
      <c r="S113" s="1200"/>
      <c r="T113" s="1200"/>
      <c r="U113" s="1200"/>
      <c r="V113" s="1200"/>
      <c r="W113" s="1200"/>
      <c r="X113" s="1200"/>
      <c r="Y113" s="1200"/>
      <c r="Z113" s="1200"/>
    </row>
    <row r="114" spans="1:26" ht="15.75">
      <c r="A114" s="1200"/>
      <c r="B114" s="1200"/>
      <c r="C114" s="1200"/>
      <c r="D114" s="1200"/>
      <c r="E114" s="1200"/>
      <c r="F114" s="1200"/>
      <c r="G114" s="1200"/>
      <c r="H114" s="1200"/>
      <c r="I114" s="1200"/>
      <c r="J114" s="1200"/>
      <c r="K114" s="1200"/>
      <c r="L114" s="1200"/>
      <c r="M114" s="1200"/>
      <c r="N114" s="1200"/>
      <c r="O114" s="1200"/>
      <c r="P114" s="1200"/>
      <c r="Q114" s="1200"/>
      <c r="R114" s="1200"/>
      <c r="S114" s="1200"/>
      <c r="T114" s="1200"/>
      <c r="U114" s="1200"/>
      <c r="V114" s="1200"/>
      <c r="W114" s="1200"/>
      <c r="X114" s="1200"/>
      <c r="Y114" s="1200"/>
      <c r="Z114" s="1200"/>
    </row>
    <row r="115" spans="1:26" ht="15.75">
      <c r="A115" s="1200"/>
      <c r="B115" s="1200"/>
      <c r="C115" s="1200"/>
      <c r="D115" s="1200"/>
      <c r="E115" s="1200"/>
      <c r="F115" s="1200"/>
      <c r="G115" s="1200"/>
      <c r="H115" s="1200"/>
      <c r="I115" s="1200"/>
      <c r="J115" s="1200"/>
      <c r="K115" s="1200"/>
      <c r="L115" s="1200"/>
      <c r="M115" s="1200"/>
      <c r="N115" s="1200"/>
      <c r="O115" s="1200"/>
      <c r="P115" s="1200"/>
      <c r="Q115" s="1200"/>
      <c r="R115" s="1200"/>
      <c r="S115" s="1200"/>
      <c r="T115" s="1200"/>
      <c r="U115" s="1200"/>
      <c r="V115" s="1200"/>
      <c r="W115" s="1200"/>
      <c r="X115" s="1200"/>
      <c r="Y115" s="1200"/>
      <c r="Z115" s="1200"/>
    </row>
    <row r="116" spans="1:26" ht="15.75">
      <c r="A116" s="1200"/>
      <c r="B116" s="1200"/>
      <c r="C116" s="1200"/>
      <c r="D116" s="1200"/>
      <c r="E116" s="1200"/>
      <c r="F116" s="1200"/>
      <c r="G116" s="1200"/>
      <c r="H116" s="1200"/>
      <c r="I116" s="1200"/>
      <c r="J116" s="1200"/>
      <c r="K116" s="1200"/>
      <c r="L116" s="1200"/>
      <c r="M116" s="1200"/>
      <c r="N116" s="1200"/>
      <c r="O116" s="1200"/>
      <c r="P116" s="1200"/>
      <c r="Q116" s="1200"/>
      <c r="R116" s="1200"/>
      <c r="S116" s="1200"/>
      <c r="T116" s="1200"/>
      <c r="U116" s="1200"/>
      <c r="V116" s="1200"/>
      <c r="W116" s="1200"/>
      <c r="X116" s="1200"/>
      <c r="Y116" s="1200"/>
      <c r="Z116" s="1200"/>
    </row>
    <row r="117" spans="1:26" ht="15.75">
      <c r="A117" s="1200"/>
      <c r="B117" s="1200"/>
      <c r="C117" s="1200"/>
      <c r="D117" s="1200"/>
      <c r="E117" s="1200"/>
      <c r="F117" s="1200"/>
      <c r="G117" s="1200"/>
      <c r="H117" s="1200"/>
      <c r="I117" s="1200"/>
      <c r="J117" s="1200"/>
      <c r="K117" s="1200"/>
      <c r="L117" s="1200"/>
      <c r="M117" s="1200"/>
      <c r="N117" s="1200"/>
      <c r="O117" s="1200"/>
      <c r="P117" s="1200"/>
      <c r="Q117" s="1200"/>
      <c r="R117" s="1200"/>
      <c r="S117" s="1200"/>
      <c r="T117" s="1200"/>
      <c r="U117" s="1200"/>
      <c r="V117" s="1200"/>
      <c r="W117" s="1200"/>
      <c r="X117" s="1200"/>
      <c r="Y117" s="1200"/>
      <c r="Z117" s="1200"/>
    </row>
    <row r="118" spans="1:26" ht="15.75">
      <c r="A118" s="1200"/>
      <c r="B118" s="1200"/>
      <c r="C118" s="1200"/>
      <c r="D118" s="1200"/>
      <c r="E118" s="1200"/>
      <c r="F118" s="1200"/>
      <c r="G118" s="1200"/>
      <c r="H118" s="1200"/>
      <c r="I118" s="1200"/>
      <c r="J118" s="1200"/>
      <c r="K118" s="1200"/>
      <c r="L118" s="1200"/>
      <c r="M118" s="1200"/>
      <c r="N118" s="1200"/>
      <c r="O118" s="1200"/>
      <c r="P118" s="1200"/>
      <c r="Q118" s="1200"/>
      <c r="R118" s="1200"/>
      <c r="S118" s="1200"/>
      <c r="T118" s="1200"/>
      <c r="U118" s="1200"/>
      <c r="V118" s="1200"/>
      <c r="W118" s="1200"/>
      <c r="X118" s="1200"/>
      <c r="Y118" s="1200"/>
      <c r="Z118" s="1200"/>
    </row>
    <row r="119" spans="1:26" ht="15.75">
      <c r="A119" s="1200"/>
      <c r="B119" s="1200"/>
      <c r="C119" s="1200"/>
      <c r="D119" s="1200"/>
      <c r="E119" s="1200"/>
      <c r="F119" s="1200"/>
      <c r="G119" s="1200"/>
      <c r="H119" s="1200"/>
      <c r="I119" s="1200"/>
      <c r="J119" s="1200"/>
      <c r="K119" s="1200"/>
      <c r="L119" s="1200"/>
      <c r="M119" s="1200"/>
      <c r="N119" s="1200"/>
      <c r="O119" s="1200"/>
      <c r="P119" s="1200"/>
      <c r="Q119" s="1200"/>
      <c r="R119" s="1200"/>
      <c r="S119" s="1200"/>
      <c r="T119" s="1200"/>
      <c r="U119" s="1200"/>
      <c r="V119" s="1200"/>
      <c r="W119" s="1200"/>
      <c r="X119" s="1200"/>
      <c r="Y119" s="1200"/>
      <c r="Z119" s="1200"/>
    </row>
    <row r="120" spans="1:26" ht="15.75">
      <c r="A120" s="1200"/>
      <c r="B120" s="1200"/>
      <c r="C120" s="1200"/>
      <c r="D120" s="1200"/>
      <c r="E120" s="1200"/>
      <c r="F120" s="1200"/>
      <c r="G120" s="1200"/>
      <c r="H120" s="1200"/>
      <c r="I120" s="1200"/>
      <c r="J120" s="1200"/>
      <c r="K120" s="1200"/>
      <c r="L120" s="1200"/>
      <c r="M120" s="1200"/>
      <c r="N120" s="1200"/>
      <c r="O120" s="1200"/>
      <c r="P120" s="1200"/>
      <c r="Q120" s="1200"/>
      <c r="R120" s="1200"/>
      <c r="S120" s="1200"/>
      <c r="T120" s="1200"/>
      <c r="U120" s="1200"/>
      <c r="V120" s="1200"/>
      <c r="W120" s="1200"/>
      <c r="X120" s="1200"/>
      <c r="Y120" s="1200"/>
      <c r="Z120" s="1200"/>
    </row>
    <row r="121" spans="1:26" ht="15.75">
      <c r="A121" s="1200"/>
      <c r="B121" s="1200"/>
      <c r="C121" s="1200"/>
      <c r="D121" s="1200"/>
      <c r="E121" s="1200"/>
      <c r="F121" s="1200"/>
      <c r="G121" s="1200"/>
      <c r="H121" s="1200"/>
      <c r="I121" s="1200"/>
      <c r="J121" s="1200"/>
      <c r="K121" s="1200"/>
      <c r="L121" s="1200"/>
      <c r="M121" s="1200"/>
      <c r="N121" s="1200"/>
      <c r="O121" s="1200"/>
      <c r="P121" s="1200"/>
      <c r="Q121" s="1200"/>
      <c r="R121" s="1200"/>
      <c r="S121" s="1200"/>
      <c r="T121" s="1200"/>
      <c r="U121" s="1200"/>
      <c r="V121" s="1200"/>
      <c r="W121" s="1200"/>
      <c r="X121" s="1200"/>
      <c r="Y121" s="1200"/>
      <c r="Z121" s="1200"/>
    </row>
    <row r="122" spans="1:26" ht="15.75">
      <c r="A122" s="1200"/>
      <c r="B122" s="1200"/>
      <c r="C122" s="1200"/>
      <c r="D122" s="1200"/>
      <c r="E122" s="1200"/>
      <c r="F122" s="1200"/>
      <c r="G122" s="1200"/>
      <c r="H122" s="1200"/>
      <c r="I122" s="1200"/>
      <c r="J122" s="1200"/>
      <c r="K122" s="1200"/>
      <c r="L122" s="1200"/>
      <c r="M122" s="1200"/>
      <c r="N122" s="1200"/>
      <c r="O122" s="1200"/>
      <c r="P122" s="1200"/>
      <c r="Q122" s="1200"/>
      <c r="R122" s="1200"/>
      <c r="S122" s="1200"/>
      <c r="T122" s="1200"/>
      <c r="U122" s="1200"/>
      <c r="V122" s="1200"/>
      <c r="W122" s="1200"/>
      <c r="X122" s="1200"/>
      <c r="Y122" s="1200"/>
      <c r="Z122" s="1200"/>
    </row>
    <row r="123" spans="1:26" ht="15.75">
      <c r="A123" s="1200"/>
      <c r="B123" s="1200"/>
      <c r="C123" s="1200"/>
      <c r="D123" s="1200"/>
      <c r="E123" s="1200"/>
      <c r="F123" s="1200"/>
      <c r="G123" s="1200"/>
      <c r="H123" s="1200"/>
      <c r="I123" s="1200"/>
      <c r="J123" s="1200"/>
      <c r="K123" s="1200"/>
      <c r="L123" s="1200"/>
      <c r="M123" s="1200"/>
      <c r="N123" s="1200"/>
      <c r="O123" s="1200"/>
      <c r="P123" s="1200"/>
      <c r="Q123" s="1200"/>
      <c r="R123" s="1200"/>
      <c r="S123" s="1200"/>
      <c r="T123" s="1200"/>
      <c r="U123" s="1200"/>
      <c r="V123" s="1200"/>
      <c r="W123" s="1200"/>
      <c r="X123" s="1200"/>
      <c r="Y123" s="1200"/>
      <c r="Z123" s="1200"/>
    </row>
    <row r="124" spans="1:26" ht="15.75">
      <c r="A124" s="1200"/>
      <c r="B124" s="1200"/>
      <c r="C124" s="1200"/>
      <c r="D124" s="1200"/>
      <c r="E124" s="1200"/>
      <c r="F124" s="1200"/>
      <c r="G124" s="1200"/>
      <c r="H124" s="1200"/>
      <c r="I124" s="1200"/>
      <c r="J124" s="1200"/>
      <c r="K124" s="1200"/>
      <c r="L124" s="1200"/>
      <c r="M124" s="1200"/>
      <c r="N124" s="1200"/>
      <c r="O124" s="1200"/>
      <c r="P124" s="1200"/>
      <c r="Q124" s="1200"/>
      <c r="R124" s="1200"/>
      <c r="S124" s="1200"/>
      <c r="T124" s="1200"/>
      <c r="U124" s="1200"/>
      <c r="V124" s="1200"/>
      <c r="W124" s="1200"/>
      <c r="X124" s="1200"/>
      <c r="Y124" s="1200"/>
      <c r="Z124" s="1200"/>
    </row>
    <row r="125" spans="1:26" ht="15.75">
      <c r="A125" s="1200"/>
      <c r="B125" s="1200"/>
      <c r="C125" s="1200"/>
      <c r="D125" s="1200"/>
      <c r="E125" s="1200"/>
      <c r="F125" s="1200"/>
      <c r="G125" s="1200"/>
      <c r="H125" s="1200"/>
      <c r="I125" s="1200"/>
      <c r="J125" s="1200"/>
      <c r="K125" s="1200"/>
      <c r="L125" s="1200"/>
      <c r="M125" s="1200"/>
      <c r="N125" s="1200"/>
      <c r="O125" s="1200"/>
      <c r="P125" s="1200"/>
      <c r="Q125" s="1200"/>
      <c r="R125" s="1200"/>
      <c r="S125" s="1200"/>
      <c r="T125" s="1200"/>
      <c r="U125" s="1200"/>
      <c r="V125" s="1200"/>
      <c r="W125" s="1200"/>
      <c r="X125" s="1200"/>
      <c r="Y125" s="1200"/>
      <c r="Z125" s="1200"/>
    </row>
    <row r="126" spans="1:26" ht="15.75">
      <c r="A126" s="1200"/>
      <c r="B126" s="1200"/>
      <c r="C126" s="1200"/>
      <c r="D126" s="1200"/>
      <c r="E126" s="1200"/>
      <c r="F126" s="1200"/>
      <c r="G126" s="1200"/>
      <c r="H126" s="1200"/>
      <c r="I126" s="1200"/>
      <c r="J126" s="1200"/>
      <c r="K126" s="1200"/>
      <c r="L126" s="1200"/>
      <c r="M126" s="1200"/>
      <c r="N126" s="1200"/>
      <c r="O126" s="1200"/>
      <c r="P126" s="1200"/>
      <c r="Q126" s="1200"/>
      <c r="R126" s="1200"/>
      <c r="S126" s="1200"/>
      <c r="T126" s="1200"/>
      <c r="U126" s="1200"/>
      <c r="V126" s="1200"/>
      <c r="W126" s="1200"/>
      <c r="X126" s="1200"/>
      <c r="Y126" s="1200"/>
      <c r="Z126" s="1200"/>
    </row>
    <row r="127" spans="1:26" ht="15.75">
      <c r="A127" s="1200"/>
      <c r="B127" s="1200"/>
      <c r="C127" s="1200"/>
      <c r="D127" s="1200"/>
      <c r="E127" s="1200"/>
      <c r="F127" s="1200"/>
      <c r="G127" s="1200"/>
      <c r="H127" s="1200"/>
      <c r="I127" s="1200"/>
      <c r="J127" s="1200"/>
      <c r="K127" s="1200"/>
      <c r="L127" s="1200"/>
      <c r="M127" s="1200"/>
      <c r="N127" s="1200"/>
      <c r="O127" s="1200"/>
      <c r="P127" s="1200"/>
      <c r="Q127" s="1200"/>
      <c r="R127" s="1200"/>
      <c r="S127" s="1200"/>
      <c r="T127" s="1200"/>
      <c r="U127" s="1200"/>
      <c r="V127" s="1200"/>
      <c r="W127" s="1200"/>
      <c r="X127" s="1200"/>
      <c r="Y127" s="1200"/>
      <c r="Z127" s="1200"/>
    </row>
    <row r="128" spans="1:26" ht="15.75">
      <c r="A128" s="1200"/>
      <c r="B128" s="1200"/>
      <c r="C128" s="1200"/>
      <c r="D128" s="1200"/>
      <c r="E128" s="1200"/>
      <c r="F128" s="1200"/>
      <c r="G128" s="1200"/>
      <c r="H128" s="1200"/>
      <c r="I128" s="1200"/>
      <c r="J128" s="1200"/>
      <c r="K128" s="1200"/>
      <c r="L128" s="1200"/>
      <c r="M128" s="1200"/>
      <c r="N128" s="1200"/>
      <c r="O128" s="1200"/>
      <c r="P128" s="1200"/>
      <c r="Q128" s="1200"/>
      <c r="R128" s="1200"/>
      <c r="S128" s="1200"/>
      <c r="T128" s="1200"/>
      <c r="U128" s="1200"/>
      <c r="V128" s="1200"/>
      <c r="W128" s="1200"/>
      <c r="X128" s="1200"/>
      <c r="Y128" s="1200"/>
      <c r="Z128" s="1200"/>
    </row>
    <row r="129" spans="1:26" ht="15.75">
      <c r="A129" s="1200"/>
      <c r="B129" s="1200"/>
      <c r="C129" s="1200"/>
      <c r="D129" s="1200"/>
      <c r="E129" s="1200"/>
      <c r="F129" s="1200"/>
      <c r="G129" s="1200"/>
      <c r="H129" s="1200"/>
      <c r="I129" s="1200"/>
      <c r="J129" s="1200"/>
      <c r="K129" s="1200"/>
      <c r="L129" s="1200"/>
      <c r="M129" s="1200"/>
      <c r="N129" s="1200"/>
      <c r="O129" s="1200"/>
      <c r="P129" s="1200"/>
      <c r="Q129" s="1200"/>
      <c r="R129" s="1200"/>
      <c r="S129" s="1200"/>
      <c r="T129" s="1200"/>
      <c r="U129" s="1200"/>
      <c r="V129" s="1200"/>
      <c r="W129" s="1200"/>
      <c r="X129" s="1200"/>
      <c r="Y129" s="1200"/>
      <c r="Z129" s="1200"/>
    </row>
    <row r="130" spans="1:26" ht="15.75">
      <c r="A130" s="1200"/>
      <c r="B130" s="1200"/>
      <c r="C130" s="1200"/>
      <c r="D130" s="1200"/>
      <c r="E130" s="1200"/>
      <c r="F130" s="1200"/>
      <c r="G130" s="1200"/>
      <c r="H130" s="1200"/>
      <c r="I130" s="1200"/>
      <c r="J130" s="1200"/>
      <c r="K130" s="1200"/>
      <c r="L130" s="1200"/>
      <c r="M130" s="1200"/>
      <c r="N130" s="1200"/>
      <c r="O130" s="1200"/>
      <c r="P130" s="1200"/>
      <c r="Q130" s="1200"/>
      <c r="R130" s="1200"/>
      <c r="S130" s="1200"/>
      <c r="T130" s="1200"/>
      <c r="U130" s="1200"/>
      <c r="V130" s="1200"/>
      <c r="W130" s="1200"/>
      <c r="X130" s="1200"/>
      <c r="Y130" s="1200"/>
      <c r="Z130" s="1200"/>
    </row>
    <row r="131" spans="1:26" ht="15.75">
      <c r="A131" s="1200"/>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0"/>
      <c r="X131" s="1200"/>
      <c r="Y131" s="1200"/>
      <c r="Z131" s="1200"/>
    </row>
    <row r="132" spans="1:26" ht="15.75">
      <c r="A132" s="1200"/>
      <c r="B132" s="1200"/>
      <c r="C132" s="1200"/>
      <c r="D132" s="1200"/>
      <c r="E132" s="1200"/>
      <c r="F132" s="1200"/>
      <c r="G132" s="1200"/>
      <c r="H132" s="1200"/>
      <c r="I132" s="1200"/>
      <c r="J132" s="1200"/>
      <c r="K132" s="1200"/>
      <c r="L132" s="1200"/>
      <c r="M132" s="1200"/>
      <c r="N132" s="1200"/>
      <c r="O132" s="1200"/>
      <c r="P132" s="1200"/>
      <c r="Q132" s="1200"/>
      <c r="R132" s="1200"/>
      <c r="S132" s="1200"/>
      <c r="T132" s="1200"/>
      <c r="U132" s="1200"/>
      <c r="V132" s="1200"/>
      <c r="W132" s="1200"/>
      <c r="X132" s="1200"/>
      <c r="Y132" s="1200"/>
      <c r="Z132" s="1200"/>
    </row>
    <row r="133" spans="1:26" ht="15.75">
      <c r="A133" s="1200"/>
      <c r="B133" s="1200"/>
      <c r="C133" s="1200"/>
      <c r="D133" s="1200"/>
      <c r="E133" s="1200"/>
      <c r="F133" s="1200"/>
      <c r="G133" s="1200"/>
      <c r="H133" s="1200"/>
      <c r="I133" s="1200"/>
      <c r="J133" s="1200"/>
      <c r="K133" s="1200"/>
      <c r="L133" s="1200"/>
      <c r="M133" s="1200"/>
      <c r="N133" s="1200"/>
      <c r="O133" s="1200"/>
      <c r="P133" s="1200"/>
      <c r="Q133" s="1200"/>
      <c r="R133" s="1200"/>
      <c r="S133" s="1200"/>
      <c r="T133" s="1200"/>
      <c r="U133" s="1200"/>
      <c r="V133" s="1200"/>
      <c r="W133" s="1200"/>
      <c r="X133" s="1200"/>
      <c r="Y133" s="1200"/>
      <c r="Z133" s="1200"/>
    </row>
    <row r="134" spans="1:26" ht="15.75">
      <c r="A134" s="1200"/>
      <c r="B134" s="1200"/>
      <c r="C134" s="1200"/>
      <c r="D134" s="1200"/>
      <c r="E134" s="1200"/>
      <c r="F134" s="1200"/>
      <c r="G134" s="1200"/>
      <c r="H134" s="1200"/>
      <c r="I134" s="1200"/>
      <c r="J134" s="1200"/>
      <c r="K134" s="1200"/>
      <c r="L134" s="1200"/>
      <c r="M134" s="1200"/>
      <c r="N134" s="1200"/>
      <c r="O134" s="1200"/>
      <c r="P134" s="1200"/>
      <c r="Q134" s="1200"/>
      <c r="R134" s="1200"/>
      <c r="S134" s="1200"/>
      <c r="T134" s="1200"/>
      <c r="U134" s="1200"/>
      <c r="V134" s="1200"/>
      <c r="W134" s="1200"/>
      <c r="X134" s="1200"/>
      <c r="Y134" s="1200"/>
      <c r="Z134" s="1200"/>
    </row>
    <row r="135" spans="1:26" ht="15.75">
      <c r="A135" s="1200"/>
      <c r="B135" s="1200"/>
      <c r="C135" s="1200"/>
      <c r="D135" s="1200"/>
      <c r="E135" s="1200"/>
      <c r="F135" s="1200"/>
      <c r="G135" s="1200"/>
      <c r="H135" s="1200"/>
      <c r="I135" s="1200"/>
      <c r="J135" s="1200"/>
      <c r="K135" s="1200"/>
      <c r="L135" s="1200"/>
      <c r="M135" s="1200"/>
      <c r="N135" s="1200"/>
      <c r="O135" s="1200"/>
      <c r="P135" s="1200"/>
      <c r="Q135" s="1200"/>
      <c r="R135" s="1200"/>
      <c r="S135" s="1200"/>
      <c r="T135" s="1200"/>
      <c r="U135" s="1200"/>
      <c r="V135" s="1200"/>
      <c r="W135" s="1200"/>
      <c r="X135" s="1200"/>
      <c r="Y135" s="1200"/>
      <c r="Z135" s="1200"/>
    </row>
    <row r="136" spans="1:26" ht="15.75">
      <c r="A136" s="1200"/>
      <c r="B136" s="1200"/>
      <c r="C136" s="1200"/>
      <c r="D136" s="1200"/>
      <c r="E136" s="1200"/>
      <c r="F136" s="1200"/>
      <c r="G136" s="1200"/>
      <c r="H136" s="1200"/>
      <c r="I136" s="1200"/>
      <c r="J136" s="1200"/>
      <c r="K136" s="1200"/>
      <c r="L136" s="1200"/>
      <c r="M136" s="1200"/>
      <c r="N136" s="1200"/>
      <c r="O136" s="1200"/>
      <c r="P136" s="1200"/>
      <c r="Q136" s="1200"/>
      <c r="R136" s="1200"/>
      <c r="S136" s="1200"/>
      <c r="T136" s="1200"/>
      <c r="U136" s="1200"/>
      <c r="V136" s="1200"/>
      <c r="W136" s="1200"/>
      <c r="X136" s="1200"/>
      <c r="Y136" s="1200"/>
      <c r="Z136" s="1200"/>
    </row>
    <row r="137" spans="1:26" ht="15.75">
      <c r="A137" s="1200"/>
      <c r="B137" s="1200"/>
      <c r="C137" s="1200"/>
      <c r="D137" s="1200"/>
      <c r="E137" s="1200"/>
      <c r="F137" s="1200"/>
      <c r="G137" s="1200"/>
      <c r="H137" s="1200"/>
      <c r="I137" s="1200"/>
      <c r="J137" s="1200"/>
      <c r="K137" s="1200"/>
      <c r="L137" s="1200"/>
      <c r="M137" s="1200"/>
      <c r="N137" s="1200"/>
      <c r="O137" s="1200"/>
      <c r="P137" s="1200"/>
      <c r="Q137" s="1200"/>
      <c r="R137" s="1200"/>
      <c r="S137" s="1200"/>
      <c r="T137" s="1200"/>
      <c r="U137" s="1200"/>
      <c r="V137" s="1200"/>
      <c r="W137" s="1200"/>
      <c r="X137" s="1200"/>
      <c r="Y137" s="1200"/>
      <c r="Z137" s="1200"/>
    </row>
    <row r="138" spans="1:26" ht="15.75">
      <c r="A138" s="1200"/>
      <c r="B138" s="1200"/>
      <c r="C138" s="1200"/>
      <c r="D138" s="1200"/>
      <c r="E138" s="1200"/>
      <c r="F138" s="1200"/>
      <c r="G138" s="1200"/>
      <c r="H138" s="1200"/>
      <c r="I138" s="1200"/>
      <c r="J138" s="1200"/>
      <c r="K138" s="1200"/>
      <c r="L138" s="1200"/>
      <c r="M138" s="1200"/>
      <c r="N138" s="1200"/>
      <c r="O138" s="1200"/>
      <c r="P138" s="1200"/>
      <c r="Q138" s="1200"/>
      <c r="R138" s="1200"/>
      <c r="S138" s="1200"/>
      <c r="T138" s="1200"/>
      <c r="U138" s="1200"/>
      <c r="V138" s="1200"/>
      <c r="W138" s="1200"/>
      <c r="X138" s="1200"/>
      <c r="Y138" s="1200"/>
      <c r="Z138" s="1200"/>
    </row>
    <row r="139" spans="1:26" ht="15.75">
      <c r="A139" s="1200"/>
      <c r="B139" s="1200"/>
      <c r="C139" s="1200"/>
      <c r="D139" s="1200"/>
      <c r="E139" s="1200"/>
      <c r="F139" s="1200"/>
      <c r="G139" s="1200"/>
      <c r="H139" s="1200"/>
      <c r="I139" s="1200"/>
      <c r="J139" s="1200"/>
      <c r="K139" s="1200"/>
      <c r="L139" s="1200"/>
      <c r="M139" s="1200"/>
      <c r="N139" s="1200"/>
      <c r="O139" s="1200"/>
      <c r="P139" s="1200"/>
      <c r="Q139" s="1200"/>
      <c r="R139" s="1200"/>
      <c r="S139" s="1200"/>
      <c r="T139" s="1200"/>
      <c r="U139" s="1200"/>
      <c r="V139" s="1200"/>
      <c r="W139" s="1200"/>
      <c r="X139" s="1200"/>
      <c r="Y139" s="1200"/>
      <c r="Z139" s="1200"/>
    </row>
    <row r="140" spans="1:26" ht="15.75">
      <c r="A140" s="1200"/>
      <c r="B140" s="1200"/>
      <c r="C140" s="1200"/>
      <c r="D140" s="1200"/>
      <c r="E140" s="1200"/>
      <c r="F140" s="1200"/>
      <c r="G140" s="1200"/>
      <c r="H140" s="1200"/>
      <c r="I140" s="1200"/>
      <c r="J140" s="1200"/>
      <c r="K140" s="1200"/>
      <c r="L140" s="1200"/>
      <c r="M140" s="1200"/>
      <c r="N140" s="1200"/>
      <c r="O140" s="1200"/>
      <c r="P140" s="1200"/>
      <c r="Q140" s="1200"/>
      <c r="R140" s="1200"/>
      <c r="S140" s="1200"/>
      <c r="T140" s="1200"/>
      <c r="U140" s="1200"/>
      <c r="V140" s="1200"/>
      <c r="W140" s="1200"/>
      <c r="X140" s="1200"/>
      <c r="Y140" s="1200"/>
      <c r="Z140" s="1200"/>
    </row>
    <row r="141" spans="1:26" ht="15.75">
      <c r="A141" s="1200"/>
      <c r="B141" s="1200"/>
      <c r="C141" s="1200"/>
      <c r="D141" s="1200"/>
      <c r="E141" s="1200"/>
      <c r="F141" s="1200"/>
      <c r="G141" s="1200"/>
      <c r="H141" s="1200"/>
      <c r="I141" s="1200"/>
      <c r="J141" s="1200"/>
      <c r="K141" s="1200"/>
      <c r="L141" s="1200"/>
      <c r="M141" s="1200"/>
      <c r="N141" s="1200"/>
      <c r="O141" s="1200"/>
      <c r="P141" s="1200"/>
      <c r="Q141" s="1200"/>
      <c r="R141" s="1200"/>
      <c r="S141" s="1200"/>
      <c r="T141" s="1200"/>
      <c r="U141" s="1200"/>
      <c r="V141" s="1200"/>
      <c r="W141" s="1200"/>
      <c r="X141" s="1200"/>
      <c r="Y141" s="1200"/>
      <c r="Z141" s="1200"/>
    </row>
    <row r="142" spans="1:26" ht="15.75">
      <c r="A142" s="1200"/>
      <c r="B142" s="1200"/>
      <c r="C142" s="1200"/>
      <c r="D142" s="1200"/>
      <c r="E142" s="1200"/>
      <c r="F142" s="1200"/>
      <c r="G142" s="1200"/>
      <c r="H142" s="1200"/>
      <c r="I142" s="1200"/>
      <c r="J142" s="1200"/>
      <c r="K142" s="1200"/>
      <c r="L142" s="1200"/>
      <c r="M142" s="1200"/>
      <c r="N142" s="1200"/>
      <c r="O142" s="1200"/>
      <c r="P142" s="1200"/>
      <c r="Q142" s="1200"/>
      <c r="R142" s="1200"/>
      <c r="S142" s="1200"/>
      <c r="T142" s="1200"/>
      <c r="U142" s="1200"/>
      <c r="V142" s="1200"/>
      <c r="W142" s="1200"/>
      <c r="X142" s="1200"/>
      <c r="Y142" s="1200"/>
      <c r="Z142" s="1200"/>
    </row>
    <row r="143" spans="1:26" ht="15.75">
      <c r="A143" s="1200"/>
      <c r="B143" s="1200"/>
      <c r="C143" s="1200"/>
      <c r="D143" s="1200"/>
      <c r="E143" s="1200"/>
      <c r="F143" s="1200"/>
      <c r="G143" s="1200"/>
      <c r="H143" s="1200"/>
      <c r="I143" s="1200"/>
      <c r="J143" s="1200"/>
      <c r="K143" s="1200"/>
      <c r="L143" s="1200"/>
      <c r="M143" s="1200"/>
      <c r="N143" s="1200"/>
      <c r="O143" s="1200"/>
      <c r="P143" s="1200"/>
      <c r="Q143" s="1200"/>
      <c r="R143" s="1200"/>
      <c r="S143" s="1200"/>
      <c r="T143" s="1200"/>
      <c r="U143" s="1200"/>
      <c r="V143" s="1200"/>
      <c r="W143" s="1200"/>
      <c r="X143" s="1200"/>
      <c r="Y143" s="1200"/>
      <c r="Z143" s="1200"/>
    </row>
    <row r="144" spans="1:26" ht="15.75">
      <c r="A144" s="1200"/>
      <c r="B144" s="1200"/>
      <c r="C144" s="1200"/>
      <c r="D144" s="1200"/>
      <c r="E144" s="1200"/>
      <c r="F144" s="1200"/>
      <c r="G144" s="1200"/>
      <c r="H144" s="1200"/>
      <c r="I144" s="1200"/>
      <c r="J144" s="1200"/>
      <c r="K144" s="1200"/>
      <c r="L144" s="1200"/>
      <c r="M144" s="1200"/>
      <c r="N144" s="1200"/>
      <c r="O144" s="1200"/>
      <c r="P144" s="1200"/>
      <c r="Q144" s="1200"/>
      <c r="R144" s="1200"/>
      <c r="S144" s="1200"/>
      <c r="T144" s="1200"/>
      <c r="U144" s="1200"/>
      <c r="V144" s="1200"/>
      <c r="W144" s="1200"/>
      <c r="X144" s="1200"/>
      <c r="Y144" s="1200"/>
      <c r="Z144" s="1200"/>
    </row>
    <row r="145" spans="1:26" ht="15.75">
      <c r="A145" s="1200"/>
      <c r="B145" s="1200"/>
      <c r="C145" s="1200"/>
      <c r="D145" s="1200"/>
      <c r="E145" s="1200"/>
      <c r="F145" s="1200"/>
      <c r="G145" s="1200"/>
      <c r="H145" s="1200"/>
      <c r="I145" s="1200"/>
      <c r="J145" s="1200"/>
      <c r="K145" s="1200"/>
      <c r="L145" s="1200"/>
      <c r="M145" s="1200"/>
      <c r="N145" s="1200"/>
      <c r="O145" s="1200"/>
      <c r="P145" s="1200"/>
      <c r="Q145" s="1200"/>
      <c r="R145" s="1200"/>
      <c r="S145" s="1200"/>
      <c r="T145" s="1200"/>
      <c r="U145" s="1200"/>
      <c r="V145" s="1200"/>
      <c r="W145" s="1200"/>
      <c r="X145" s="1200"/>
      <c r="Y145" s="1200"/>
      <c r="Z145" s="1200"/>
    </row>
    <row r="146" spans="1:26" ht="15.75">
      <c r="A146" s="1200"/>
      <c r="B146" s="1200"/>
      <c r="C146" s="1200"/>
      <c r="D146" s="1200"/>
      <c r="E146" s="1200"/>
      <c r="F146" s="1200"/>
      <c r="G146" s="1200"/>
      <c r="H146" s="1200"/>
      <c r="I146" s="1200"/>
      <c r="J146" s="1200"/>
      <c r="K146" s="1200"/>
      <c r="L146" s="1200"/>
      <c r="M146" s="1200"/>
      <c r="N146" s="1200"/>
      <c r="O146" s="1200"/>
      <c r="P146" s="1200"/>
      <c r="Q146" s="1200"/>
      <c r="R146" s="1200"/>
      <c r="S146" s="1200"/>
      <c r="T146" s="1200"/>
      <c r="U146" s="1200"/>
      <c r="V146" s="1200"/>
      <c r="W146" s="1200"/>
      <c r="X146" s="1200"/>
      <c r="Y146" s="1200"/>
      <c r="Z146" s="1200"/>
    </row>
    <row r="147" spans="1:26" ht="15.75">
      <c r="A147" s="1200"/>
      <c r="B147" s="1200"/>
      <c r="C147" s="1200"/>
      <c r="D147" s="1200"/>
      <c r="E147" s="1200"/>
      <c r="F147" s="1200"/>
      <c r="G147" s="1200"/>
      <c r="H147" s="1200"/>
      <c r="I147" s="1200"/>
      <c r="J147" s="1200"/>
      <c r="K147" s="1200"/>
      <c r="L147" s="1200"/>
      <c r="M147" s="1200"/>
      <c r="N147" s="1200"/>
      <c r="O147" s="1200"/>
      <c r="P147" s="1200"/>
      <c r="Q147" s="1200"/>
      <c r="R147" s="1200"/>
      <c r="S147" s="1200"/>
      <c r="T147" s="1200"/>
      <c r="U147" s="1200"/>
      <c r="V147" s="1200"/>
      <c r="W147" s="1200"/>
      <c r="X147" s="1200"/>
      <c r="Y147" s="1200"/>
      <c r="Z147" s="1200"/>
    </row>
    <row r="148" spans="1:26" ht="15.75">
      <c r="A148" s="1200"/>
      <c r="B148" s="1200"/>
      <c r="C148" s="1200"/>
      <c r="D148" s="1200"/>
      <c r="E148" s="1200"/>
      <c r="F148" s="1200"/>
      <c r="G148" s="1200"/>
      <c r="H148" s="1200"/>
      <c r="I148" s="1200"/>
      <c r="J148" s="1200"/>
      <c r="K148" s="1200"/>
      <c r="L148" s="1200"/>
      <c r="M148" s="1200"/>
      <c r="N148" s="1200"/>
      <c r="O148" s="1200"/>
      <c r="P148" s="1200"/>
      <c r="Q148" s="1200"/>
      <c r="R148" s="1200"/>
      <c r="S148" s="1200"/>
      <c r="T148" s="1200"/>
      <c r="U148" s="1200"/>
      <c r="V148" s="1200"/>
      <c r="W148" s="1200"/>
      <c r="X148" s="1200"/>
      <c r="Y148" s="1200"/>
      <c r="Z148" s="1200"/>
    </row>
    <row r="149" spans="1:26" ht="15.75">
      <c r="A149" s="1200"/>
      <c r="B149" s="1200"/>
      <c r="C149" s="1200"/>
      <c r="D149" s="1200"/>
      <c r="E149" s="1200"/>
      <c r="F149" s="1200"/>
      <c r="G149" s="1200"/>
      <c r="H149" s="1200"/>
      <c r="I149" s="1200"/>
      <c r="J149" s="1200"/>
      <c r="K149" s="1200"/>
      <c r="L149" s="1200"/>
      <c r="M149" s="1200"/>
      <c r="N149" s="1200"/>
      <c r="O149" s="1200"/>
      <c r="P149" s="1200"/>
      <c r="Q149" s="1200"/>
      <c r="R149" s="1200"/>
      <c r="S149" s="1200"/>
      <c r="T149" s="1200"/>
      <c r="U149" s="1200"/>
      <c r="V149" s="1200"/>
      <c r="W149" s="1200"/>
      <c r="X149" s="1200"/>
      <c r="Y149" s="1200"/>
      <c r="Z149" s="1200"/>
    </row>
    <row r="150" spans="1:26" ht="15.75">
      <c r="A150" s="1200"/>
      <c r="B150" s="1200"/>
      <c r="C150" s="1200"/>
      <c r="D150" s="1200"/>
      <c r="E150" s="1200"/>
      <c r="F150" s="1200"/>
      <c r="G150" s="1200"/>
      <c r="H150" s="1200"/>
      <c r="I150" s="1200"/>
      <c r="J150" s="1200"/>
      <c r="K150" s="1200"/>
      <c r="L150" s="1200"/>
      <c r="M150" s="1200"/>
      <c r="N150" s="1200"/>
      <c r="O150" s="1200"/>
      <c r="P150" s="1200"/>
      <c r="Q150" s="1200"/>
      <c r="R150" s="1200"/>
      <c r="S150" s="1200"/>
      <c r="T150" s="1200"/>
      <c r="U150" s="1200"/>
      <c r="V150" s="1200"/>
      <c r="W150" s="1200"/>
      <c r="X150" s="1200"/>
      <c r="Y150" s="1200"/>
      <c r="Z150" s="1200"/>
    </row>
    <row r="151" spans="1:26" ht="15.75">
      <c r="A151" s="1200"/>
      <c r="B151" s="1200"/>
      <c r="C151" s="1200"/>
      <c r="D151" s="1200"/>
      <c r="E151" s="1200"/>
      <c r="F151" s="1200"/>
      <c r="G151" s="1200"/>
      <c r="H151" s="1200"/>
      <c r="I151" s="1200"/>
      <c r="J151" s="1200"/>
      <c r="K151" s="1200"/>
      <c r="L151" s="1200"/>
      <c r="M151" s="1200"/>
      <c r="N151" s="1200"/>
      <c r="O151" s="1200"/>
      <c r="P151" s="1200"/>
      <c r="Q151" s="1200"/>
      <c r="R151" s="1200"/>
      <c r="S151" s="1200"/>
      <c r="T151" s="1200"/>
      <c r="U151" s="1200"/>
      <c r="V151" s="1200"/>
      <c r="W151" s="1200"/>
      <c r="X151" s="1200"/>
      <c r="Y151" s="1200"/>
      <c r="Z151" s="1200"/>
    </row>
    <row r="152" spans="1:26" ht="15.75">
      <c r="A152" s="1200"/>
      <c r="B152" s="1200"/>
      <c r="C152" s="1200"/>
      <c r="D152" s="1200"/>
      <c r="E152" s="1200"/>
      <c r="F152" s="1200"/>
      <c r="G152" s="1200"/>
      <c r="H152" s="1200"/>
      <c r="I152" s="1200"/>
      <c r="J152" s="1200"/>
      <c r="K152" s="1200"/>
      <c r="L152" s="1200"/>
      <c r="M152" s="1200"/>
      <c r="N152" s="1200"/>
      <c r="O152" s="1200"/>
      <c r="P152" s="1200"/>
      <c r="Q152" s="1200"/>
      <c r="R152" s="1200"/>
      <c r="S152" s="1200"/>
      <c r="T152" s="1200"/>
      <c r="U152" s="1200"/>
      <c r="V152" s="1200"/>
      <c r="W152" s="1200"/>
      <c r="X152" s="1200"/>
      <c r="Y152" s="1200"/>
      <c r="Z152" s="1200"/>
    </row>
    <row r="153" spans="1:26" ht="15.75">
      <c r="A153" s="1200"/>
      <c r="B153" s="1200"/>
      <c r="C153" s="1200"/>
      <c r="D153" s="1200"/>
      <c r="E153" s="1200"/>
      <c r="F153" s="1200"/>
      <c r="G153" s="1200"/>
      <c r="H153" s="1200"/>
      <c r="I153" s="1200"/>
      <c r="J153" s="1200"/>
      <c r="K153" s="1200"/>
      <c r="L153" s="1200"/>
      <c r="M153" s="1200"/>
      <c r="N153" s="1200"/>
      <c r="O153" s="1200"/>
      <c r="P153" s="1200"/>
      <c r="Q153" s="1200"/>
      <c r="R153" s="1200"/>
      <c r="S153" s="1200"/>
      <c r="T153" s="1200"/>
      <c r="U153" s="1200"/>
      <c r="V153" s="1200"/>
      <c r="W153" s="1200"/>
      <c r="X153" s="1200"/>
      <c r="Y153" s="1200"/>
      <c r="Z153" s="1200"/>
    </row>
    <row r="154" spans="1:26" ht="15.75">
      <c r="A154" s="1200"/>
      <c r="B154" s="1200"/>
      <c r="C154" s="1200"/>
      <c r="D154" s="1200"/>
      <c r="E154" s="1200"/>
      <c r="F154" s="1200"/>
      <c r="G154" s="1200"/>
      <c r="H154" s="1200"/>
      <c r="I154" s="1200"/>
      <c r="J154" s="1200"/>
      <c r="K154" s="1200"/>
      <c r="L154" s="1200"/>
      <c r="M154" s="1200"/>
      <c r="N154" s="1200"/>
      <c r="O154" s="1200"/>
      <c r="P154" s="1200"/>
      <c r="Q154" s="1200"/>
      <c r="R154" s="1200"/>
      <c r="S154" s="1200"/>
      <c r="T154" s="1200"/>
      <c r="U154" s="1200"/>
      <c r="V154" s="1200"/>
      <c r="W154" s="1200"/>
      <c r="X154" s="1200"/>
      <c r="Y154" s="1200"/>
      <c r="Z154" s="1200"/>
    </row>
    <row r="155" spans="1:26" ht="15.75">
      <c r="A155" s="1200"/>
      <c r="B155" s="1200"/>
      <c r="C155" s="1200"/>
      <c r="D155" s="1200"/>
      <c r="E155" s="1200"/>
      <c r="F155" s="1200"/>
      <c r="G155" s="1200"/>
      <c r="H155" s="1200"/>
      <c r="I155" s="1200"/>
      <c r="J155" s="1200"/>
      <c r="K155" s="1200"/>
      <c r="L155" s="1200"/>
      <c r="M155" s="1200"/>
      <c r="N155" s="1200"/>
      <c r="O155" s="1200"/>
      <c r="P155" s="1200"/>
      <c r="Q155" s="1200"/>
      <c r="R155" s="1200"/>
      <c r="S155" s="1200"/>
      <c r="T155" s="1200"/>
      <c r="U155" s="1200"/>
      <c r="V155" s="1200"/>
      <c r="W155" s="1200"/>
      <c r="X155" s="1200"/>
      <c r="Y155" s="1200"/>
      <c r="Z155" s="1200"/>
    </row>
    <row r="156" spans="1:26" ht="15.75">
      <c r="A156" s="1200"/>
      <c r="B156" s="1200"/>
      <c r="C156" s="1200"/>
      <c r="D156" s="1200"/>
      <c r="E156" s="1200"/>
      <c r="F156" s="1200"/>
      <c r="G156" s="1200"/>
      <c r="H156" s="1200"/>
      <c r="I156" s="1200"/>
      <c r="J156" s="1200"/>
      <c r="K156" s="1200"/>
      <c r="L156" s="1200"/>
      <c r="M156" s="1200"/>
      <c r="N156" s="1200"/>
      <c r="O156" s="1200"/>
      <c r="P156" s="1200"/>
      <c r="Q156" s="1200"/>
      <c r="R156" s="1200"/>
      <c r="S156" s="1200"/>
      <c r="T156" s="1200"/>
      <c r="U156" s="1200"/>
      <c r="V156" s="1200"/>
      <c r="W156" s="1200"/>
      <c r="X156" s="1200"/>
      <c r="Y156" s="1200"/>
      <c r="Z156" s="1200"/>
    </row>
    <row r="157" spans="1:26" ht="15.75">
      <c r="A157" s="1200"/>
      <c r="B157" s="1200"/>
      <c r="C157" s="1200"/>
      <c r="D157" s="1200"/>
      <c r="E157" s="1200"/>
      <c r="F157" s="1200"/>
      <c r="G157" s="1200"/>
      <c r="H157" s="1200"/>
      <c r="I157" s="1200"/>
      <c r="J157" s="1200"/>
      <c r="K157" s="1200"/>
      <c r="L157" s="1200"/>
      <c r="M157" s="1200"/>
      <c r="N157" s="1200"/>
      <c r="O157" s="1200"/>
      <c r="P157" s="1200"/>
      <c r="Q157" s="1200"/>
      <c r="R157" s="1200"/>
      <c r="S157" s="1200"/>
      <c r="T157" s="1200"/>
      <c r="U157" s="1200"/>
      <c r="V157" s="1200"/>
      <c r="W157" s="1200"/>
      <c r="X157" s="1200"/>
      <c r="Y157" s="1200"/>
      <c r="Z157" s="1200"/>
    </row>
    <row r="158" spans="1:26" ht="15.75">
      <c r="A158" s="1200"/>
      <c r="B158" s="1200"/>
      <c r="C158" s="1200"/>
      <c r="D158" s="1200"/>
      <c r="E158" s="1200"/>
      <c r="F158" s="1200"/>
      <c r="G158" s="1200"/>
      <c r="H158" s="1200"/>
      <c r="I158" s="1200"/>
      <c r="J158" s="1200"/>
      <c r="K158" s="1200"/>
      <c r="L158" s="1200"/>
      <c r="M158" s="1200"/>
      <c r="N158" s="1200"/>
      <c r="O158" s="1200"/>
      <c r="P158" s="1200"/>
      <c r="Q158" s="1200"/>
      <c r="R158" s="1200"/>
      <c r="S158" s="1200"/>
      <c r="T158" s="1200"/>
      <c r="U158" s="1200"/>
      <c r="V158" s="1200"/>
      <c r="W158" s="1200"/>
      <c r="X158" s="1200"/>
      <c r="Y158" s="1200"/>
      <c r="Z158" s="1200"/>
    </row>
    <row r="159" spans="1:26" ht="15.75">
      <c r="A159" s="1200"/>
      <c r="B159" s="1200"/>
      <c r="C159" s="1200"/>
      <c r="D159" s="1200"/>
      <c r="E159" s="1200"/>
      <c r="F159" s="1200"/>
      <c r="G159" s="1200"/>
      <c r="H159" s="1200"/>
      <c r="I159" s="1200"/>
      <c r="J159" s="1200"/>
      <c r="K159" s="1200"/>
      <c r="L159" s="1200"/>
      <c r="M159" s="1200"/>
      <c r="N159" s="1200"/>
      <c r="O159" s="1200"/>
      <c r="P159" s="1200"/>
      <c r="Q159" s="1200"/>
      <c r="R159" s="1200"/>
      <c r="S159" s="1200"/>
      <c r="T159" s="1200"/>
      <c r="U159" s="1200"/>
      <c r="V159" s="1200"/>
      <c r="W159" s="1200"/>
      <c r="X159" s="1200"/>
      <c r="Y159" s="1200"/>
      <c r="Z159" s="1200"/>
    </row>
    <row r="160" spans="1:26" ht="15.75">
      <c r="A160" s="1200"/>
      <c r="B160" s="1200"/>
      <c r="C160" s="1200"/>
      <c r="D160" s="1200"/>
      <c r="E160" s="1200"/>
      <c r="F160" s="1200"/>
      <c r="G160" s="1200"/>
      <c r="H160" s="1200"/>
      <c r="I160" s="1200"/>
      <c r="J160" s="1200"/>
      <c r="K160" s="1200"/>
      <c r="L160" s="1200"/>
      <c r="M160" s="1200"/>
      <c r="N160" s="1200"/>
      <c r="O160" s="1200"/>
      <c r="P160" s="1200"/>
      <c r="Q160" s="1200"/>
      <c r="R160" s="1200"/>
      <c r="S160" s="1200"/>
      <c r="T160" s="1200"/>
      <c r="U160" s="1200"/>
      <c r="V160" s="1200"/>
      <c r="W160" s="1200"/>
      <c r="X160" s="1200"/>
      <c r="Y160" s="1200"/>
      <c r="Z160" s="1200"/>
    </row>
    <row r="161" spans="1:26" ht="15.75">
      <c r="A161" s="1200"/>
      <c r="B161" s="1200"/>
      <c r="C161" s="1200"/>
      <c r="D161" s="1200"/>
      <c r="E161" s="1200"/>
      <c r="F161" s="1200"/>
      <c r="G161" s="1200"/>
      <c r="H161" s="1200"/>
      <c r="I161" s="1200"/>
      <c r="J161" s="1200"/>
      <c r="K161" s="1200"/>
      <c r="L161" s="1200"/>
      <c r="M161" s="1200"/>
      <c r="N161" s="1200"/>
      <c r="O161" s="1200"/>
      <c r="P161" s="1200"/>
      <c r="Q161" s="1200"/>
      <c r="R161" s="1200"/>
      <c r="S161" s="1200"/>
      <c r="T161" s="1200"/>
      <c r="U161" s="1200"/>
      <c r="V161" s="1200"/>
      <c r="W161" s="1200"/>
      <c r="X161" s="1200"/>
      <c r="Y161" s="1200"/>
      <c r="Z161" s="1200"/>
    </row>
    <row r="162" spans="1:26" ht="15.75">
      <c r="A162" s="1200"/>
      <c r="B162" s="1200"/>
      <c r="C162" s="1200"/>
      <c r="D162" s="1200"/>
      <c r="E162" s="1200"/>
      <c r="F162" s="1200"/>
      <c r="G162" s="1200"/>
      <c r="H162" s="1200"/>
      <c r="I162" s="1200"/>
      <c r="J162" s="1200"/>
      <c r="K162" s="1200"/>
      <c r="L162" s="1200"/>
      <c r="M162" s="1200"/>
      <c r="N162" s="1200"/>
      <c r="O162" s="1200"/>
      <c r="P162" s="1200"/>
      <c r="Q162" s="1200"/>
      <c r="R162" s="1200"/>
      <c r="S162" s="1200"/>
      <c r="T162" s="1200"/>
      <c r="U162" s="1200"/>
      <c r="V162" s="1200"/>
      <c r="W162" s="1200"/>
      <c r="X162" s="1200"/>
      <c r="Y162" s="1200"/>
      <c r="Z162" s="1200"/>
    </row>
    <row r="163" spans="1:26" ht="15.75">
      <c r="A163" s="1200"/>
      <c r="B163" s="1200"/>
      <c r="C163" s="1200"/>
      <c r="D163" s="1200"/>
      <c r="E163" s="1200"/>
      <c r="F163" s="1200"/>
      <c r="G163" s="1200"/>
      <c r="H163" s="1200"/>
      <c r="I163" s="1200"/>
      <c r="J163" s="1200"/>
      <c r="K163" s="1200"/>
      <c r="L163" s="1200"/>
      <c r="M163" s="1200"/>
      <c r="N163" s="1200"/>
      <c r="O163" s="1200"/>
      <c r="P163" s="1200"/>
      <c r="Q163" s="1200"/>
      <c r="R163" s="1200"/>
      <c r="S163" s="1200"/>
      <c r="T163" s="1200"/>
      <c r="U163" s="1200"/>
      <c r="V163" s="1200"/>
      <c r="W163" s="1200"/>
      <c r="X163" s="1200"/>
      <c r="Y163" s="1200"/>
      <c r="Z163" s="1200"/>
    </row>
    <row r="164" spans="1:26" ht="15.75">
      <c r="A164" s="1200"/>
      <c r="B164" s="1200"/>
      <c r="C164" s="1200"/>
      <c r="D164" s="1200"/>
      <c r="E164" s="1200"/>
      <c r="F164" s="1200"/>
      <c r="G164" s="1200"/>
      <c r="H164" s="1200"/>
      <c r="I164" s="1200"/>
      <c r="J164" s="1200"/>
      <c r="K164" s="1200"/>
      <c r="L164" s="1200"/>
      <c r="M164" s="1200"/>
      <c r="N164" s="1200"/>
      <c r="O164" s="1200"/>
      <c r="P164" s="1200"/>
      <c r="Q164" s="1200"/>
      <c r="R164" s="1200"/>
      <c r="S164" s="1200"/>
      <c r="T164" s="1200"/>
      <c r="U164" s="1200"/>
      <c r="V164" s="1200"/>
      <c r="W164" s="1200"/>
      <c r="X164" s="1200"/>
      <c r="Y164" s="1200"/>
      <c r="Z164" s="1200"/>
    </row>
    <row r="165" spans="1:26" ht="15.75">
      <c r="A165" s="1200"/>
      <c r="B165" s="1200"/>
      <c r="C165" s="1200"/>
      <c r="D165" s="1200"/>
      <c r="E165" s="1200"/>
      <c r="F165" s="1200"/>
      <c r="G165" s="1200"/>
      <c r="H165" s="1200"/>
      <c r="I165" s="1200"/>
      <c r="J165" s="1200"/>
      <c r="K165" s="1200"/>
      <c r="L165" s="1200"/>
      <c r="M165" s="1200"/>
      <c r="N165" s="1200"/>
      <c r="O165" s="1200"/>
      <c r="P165" s="1200"/>
      <c r="Q165" s="1200"/>
      <c r="R165" s="1200"/>
      <c r="S165" s="1200"/>
      <c r="T165" s="1200"/>
      <c r="U165" s="1200"/>
      <c r="V165" s="1200"/>
      <c r="W165" s="1200"/>
      <c r="X165" s="1200"/>
      <c r="Y165" s="1200"/>
      <c r="Z165" s="1200"/>
    </row>
    <row r="166" spans="1:26" ht="15.75">
      <c r="A166" s="1200"/>
      <c r="B166" s="1200"/>
      <c r="C166" s="1200"/>
      <c r="D166" s="1200"/>
      <c r="E166" s="1200"/>
      <c r="F166" s="1200"/>
      <c r="G166" s="1200"/>
      <c r="H166" s="1200"/>
      <c r="I166" s="1200"/>
      <c r="J166" s="1200"/>
      <c r="K166" s="1200"/>
      <c r="L166" s="1200"/>
      <c r="M166" s="1200"/>
      <c r="N166" s="1200"/>
      <c r="O166" s="1200"/>
      <c r="P166" s="1200"/>
      <c r="Q166" s="1200"/>
      <c r="R166" s="1200"/>
      <c r="S166" s="1200"/>
      <c r="T166" s="1200"/>
      <c r="U166" s="1200"/>
      <c r="V166" s="1200"/>
      <c r="W166" s="1200"/>
      <c r="X166" s="1200"/>
      <c r="Y166" s="1200"/>
      <c r="Z166" s="1200"/>
    </row>
    <row r="167" spans="1:26" ht="15.75">
      <c r="A167" s="1200"/>
      <c r="B167" s="1200"/>
      <c r="C167" s="1200"/>
      <c r="D167" s="1200"/>
      <c r="E167" s="1200"/>
      <c r="F167" s="1200"/>
      <c r="G167" s="1200"/>
      <c r="H167" s="1200"/>
      <c r="I167" s="1200"/>
      <c r="J167" s="1200"/>
      <c r="K167" s="1200"/>
      <c r="L167" s="1200"/>
      <c r="M167" s="1200"/>
      <c r="N167" s="1200"/>
      <c r="O167" s="1200"/>
      <c r="P167" s="1200"/>
      <c r="Q167" s="1200"/>
      <c r="R167" s="1200"/>
      <c r="S167" s="1200"/>
      <c r="T167" s="1200"/>
      <c r="U167" s="1200"/>
      <c r="V167" s="1200"/>
      <c r="W167" s="1200"/>
      <c r="X167" s="1200"/>
      <c r="Y167" s="1200"/>
      <c r="Z167" s="1200"/>
    </row>
    <row r="168" spans="1:26" ht="15.75">
      <c r="A168" s="1200"/>
      <c r="B168" s="1200"/>
      <c r="C168" s="1200"/>
      <c r="D168" s="1200"/>
      <c r="E168" s="1200"/>
      <c r="F168" s="1200"/>
      <c r="G168" s="1200"/>
      <c r="H168" s="1200"/>
      <c r="I168" s="1200"/>
      <c r="J168" s="1200"/>
      <c r="K168" s="1200"/>
      <c r="L168" s="1200"/>
      <c r="M168" s="1200"/>
      <c r="N168" s="1200"/>
      <c r="O168" s="1200"/>
      <c r="P168" s="1200"/>
      <c r="Q168" s="1200"/>
      <c r="R168" s="1200"/>
      <c r="S168" s="1200"/>
      <c r="T168" s="1200"/>
      <c r="U168" s="1200"/>
      <c r="V168" s="1200"/>
      <c r="W168" s="1200"/>
      <c r="X168" s="1200"/>
      <c r="Y168" s="1200"/>
      <c r="Z168" s="1200"/>
    </row>
    <row r="169" spans="1:26" ht="15.75">
      <c r="A169" s="1200"/>
      <c r="B169" s="1200"/>
      <c r="C169" s="1200"/>
      <c r="D169" s="1200"/>
      <c r="E169" s="1200"/>
      <c r="F169" s="1200"/>
      <c r="G169" s="1200"/>
      <c r="H169" s="1200"/>
      <c r="I169" s="1200"/>
      <c r="J169" s="1200"/>
      <c r="K169" s="1200"/>
      <c r="L169" s="1200"/>
      <c r="M169" s="1200"/>
      <c r="N169" s="1200"/>
      <c r="O169" s="1200"/>
      <c r="P169" s="1200"/>
      <c r="Q169" s="1200"/>
      <c r="R169" s="1200"/>
      <c r="S169" s="1200"/>
      <c r="T169" s="1200"/>
      <c r="U169" s="1200"/>
      <c r="V169" s="1200"/>
      <c r="W169" s="1200"/>
      <c r="X169" s="1200"/>
      <c r="Y169" s="1200"/>
      <c r="Z169" s="1200"/>
    </row>
    <row r="170" spans="1:26" ht="15.75">
      <c r="A170" s="1200"/>
      <c r="B170" s="1200"/>
      <c r="C170" s="1200"/>
      <c r="D170" s="1200"/>
      <c r="E170" s="1200"/>
      <c r="F170" s="1200"/>
      <c r="G170" s="1200"/>
      <c r="H170" s="1200"/>
      <c r="I170" s="1200"/>
      <c r="J170" s="1200"/>
      <c r="K170" s="1200"/>
      <c r="L170" s="1200"/>
      <c r="M170" s="1200"/>
      <c r="N170" s="1200"/>
      <c r="O170" s="1200"/>
      <c r="P170" s="1200"/>
      <c r="Q170" s="1200"/>
      <c r="R170" s="1200"/>
      <c r="S170" s="1200"/>
      <c r="T170" s="1200"/>
      <c r="U170" s="1200"/>
      <c r="V170" s="1200"/>
      <c r="W170" s="1200"/>
      <c r="X170" s="1200"/>
      <c r="Y170" s="1200"/>
      <c r="Z170" s="1200"/>
    </row>
    <row r="171" spans="1:26" ht="15.75">
      <c r="A171" s="1200"/>
      <c r="B171" s="1200"/>
      <c r="C171" s="1200"/>
      <c r="D171" s="1200"/>
      <c r="E171" s="1200"/>
      <c r="F171" s="1200"/>
      <c r="G171" s="1200"/>
      <c r="H171" s="1200"/>
      <c r="I171" s="1200"/>
      <c r="J171" s="1200"/>
      <c r="K171" s="1200"/>
      <c r="L171" s="1200"/>
      <c r="M171" s="1200"/>
      <c r="N171" s="1200"/>
      <c r="O171" s="1200"/>
      <c r="P171" s="1200"/>
      <c r="Q171" s="1200"/>
      <c r="R171" s="1200"/>
      <c r="S171" s="1200"/>
      <c r="T171" s="1200"/>
      <c r="U171" s="1200"/>
      <c r="V171" s="1200"/>
      <c r="W171" s="1200"/>
      <c r="X171" s="1200"/>
      <c r="Y171" s="1200"/>
      <c r="Z171" s="1200"/>
    </row>
    <row r="172" spans="1:26" ht="15.75">
      <c r="A172" s="1200"/>
      <c r="B172" s="1200"/>
      <c r="C172" s="1200"/>
      <c r="D172" s="1200"/>
      <c r="E172" s="1200"/>
      <c r="F172" s="1200"/>
      <c r="G172" s="1200"/>
      <c r="H172" s="1200"/>
      <c r="I172" s="1200"/>
      <c r="J172" s="1200"/>
      <c r="K172" s="1200"/>
      <c r="L172" s="1200"/>
      <c r="M172" s="1200"/>
      <c r="N172" s="1200"/>
      <c r="O172" s="1200"/>
      <c r="P172" s="1200"/>
      <c r="Q172" s="1200"/>
      <c r="R172" s="1200"/>
      <c r="S172" s="1200"/>
      <c r="T172" s="1200"/>
      <c r="U172" s="1200"/>
      <c r="V172" s="1200"/>
      <c r="W172" s="1200"/>
      <c r="X172" s="1200"/>
      <c r="Y172" s="1200"/>
      <c r="Z172" s="1200"/>
    </row>
    <row r="173" spans="1:26" ht="15.75">
      <c r="A173" s="1200"/>
      <c r="B173" s="1200"/>
      <c r="C173" s="1200"/>
      <c r="D173" s="1200"/>
      <c r="E173" s="1200"/>
      <c r="F173" s="1200"/>
      <c r="G173" s="1200"/>
      <c r="H173" s="1200"/>
      <c r="I173" s="1200"/>
      <c r="J173" s="1200"/>
      <c r="K173" s="1200"/>
      <c r="L173" s="1200"/>
      <c r="M173" s="1200"/>
      <c r="N173" s="1200"/>
      <c r="O173" s="1200"/>
      <c r="P173" s="1200"/>
      <c r="Q173" s="1200"/>
      <c r="R173" s="1200"/>
      <c r="S173" s="1200"/>
      <c r="T173" s="1200"/>
      <c r="U173" s="1200"/>
      <c r="V173" s="1200"/>
      <c r="W173" s="1200"/>
      <c r="X173" s="1200"/>
      <c r="Y173" s="1200"/>
      <c r="Z173" s="1200"/>
    </row>
    <row r="174" spans="1:26" ht="15.75">
      <c r="A174" s="1200"/>
      <c r="B174" s="1200"/>
      <c r="C174" s="1200"/>
      <c r="D174" s="1200"/>
      <c r="E174" s="1200"/>
      <c r="F174" s="1200"/>
      <c r="G174" s="1200"/>
      <c r="H174" s="1200"/>
      <c r="I174" s="1200"/>
      <c r="J174" s="1200"/>
      <c r="K174" s="1200"/>
      <c r="L174" s="1200"/>
      <c r="M174" s="1200"/>
      <c r="N174" s="1200"/>
      <c r="O174" s="1200"/>
      <c r="P174" s="1200"/>
      <c r="Q174" s="1200"/>
      <c r="R174" s="1200"/>
      <c r="S174" s="1200"/>
      <c r="T174" s="1200"/>
      <c r="U174" s="1200"/>
      <c r="V174" s="1200"/>
      <c r="W174" s="1200"/>
      <c r="X174" s="1200"/>
      <c r="Y174" s="1200"/>
      <c r="Z174" s="1200"/>
    </row>
    <row r="175" spans="1:26" ht="15.75">
      <c r="A175" s="1200"/>
      <c r="B175" s="1200"/>
      <c r="C175" s="1200"/>
      <c r="D175" s="1200"/>
      <c r="E175" s="1200"/>
      <c r="F175" s="1200"/>
      <c r="G175" s="1200"/>
      <c r="H175" s="1200"/>
      <c r="I175" s="1200"/>
      <c r="J175" s="1200"/>
      <c r="K175" s="1200"/>
      <c r="L175" s="1200"/>
      <c r="M175" s="1200"/>
      <c r="N175" s="1200"/>
      <c r="O175" s="1200"/>
      <c r="P175" s="1200"/>
      <c r="Q175" s="1200"/>
      <c r="R175" s="1200"/>
      <c r="S175" s="1200"/>
      <c r="T175" s="1200"/>
      <c r="U175" s="1200"/>
      <c r="V175" s="1200"/>
      <c r="W175" s="1200"/>
      <c r="X175" s="1200"/>
      <c r="Y175" s="1200"/>
      <c r="Z175" s="1200"/>
    </row>
    <row r="176" spans="1:26" ht="15.75">
      <c r="A176" s="1200"/>
      <c r="B176" s="1200"/>
      <c r="C176" s="1200"/>
      <c r="D176" s="1200"/>
      <c r="E176" s="1200"/>
      <c r="F176" s="1200"/>
      <c r="G176" s="1200"/>
      <c r="H176" s="1200"/>
      <c r="I176" s="1200"/>
      <c r="J176" s="1200"/>
      <c r="K176" s="1200"/>
      <c r="L176" s="1200"/>
      <c r="M176" s="1200"/>
      <c r="N176" s="1200"/>
      <c r="O176" s="1200"/>
      <c r="P176" s="1200"/>
      <c r="Q176" s="1200"/>
      <c r="R176" s="1200"/>
      <c r="S176" s="1200"/>
      <c r="T176" s="1200"/>
      <c r="U176" s="1200"/>
      <c r="V176" s="1200"/>
      <c r="W176" s="1200"/>
      <c r="X176" s="1200"/>
      <c r="Y176" s="1200"/>
      <c r="Z176" s="1200"/>
    </row>
    <row r="177" spans="1:26" ht="15.75">
      <c r="A177" s="1200"/>
      <c r="B177" s="1200"/>
      <c r="C177" s="1200"/>
      <c r="D177" s="1200"/>
      <c r="E177" s="1200"/>
      <c r="F177" s="1200"/>
      <c r="G177" s="1200"/>
      <c r="H177" s="1200"/>
      <c r="I177" s="1200"/>
      <c r="J177" s="1200"/>
      <c r="K177" s="1200"/>
      <c r="L177" s="1200"/>
      <c r="M177" s="1200"/>
      <c r="N177" s="1200"/>
      <c r="O177" s="1200"/>
      <c r="P177" s="1200"/>
      <c r="Q177" s="1200"/>
      <c r="R177" s="1200"/>
      <c r="S177" s="1200"/>
      <c r="T177" s="1200"/>
      <c r="U177" s="1200"/>
      <c r="V177" s="1200"/>
      <c r="W177" s="1200"/>
      <c r="X177" s="1200"/>
      <c r="Y177" s="1200"/>
      <c r="Z177" s="1200"/>
    </row>
    <row r="178" spans="1:26" ht="15.75">
      <c r="A178" s="1200"/>
      <c r="B178" s="1200"/>
      <c r="C178" s="1200"/>
      <c r="D178" s="1200"/>
      <c r="E178" s="1200"/>
      <c r="F178" s="1200"/>
      <c r="G178" s="1200"/>
      <c r="H178" s="1200"/>
      <c r="I178" s="1200"/>
      <c r="J178" s="1200"/>
      <c r="K178" s="1200"/>
      <c r="L178" s="1200"/>
      <c r="M178" s="1200"/>
      <c r="N178" s="1200"/>
      <c r="O178" s="1200"/>
      <c r="P178" s="1200"/>
      <c r="Q178" s="1200"/>
      <c r="R178" s="1200"/>
      <c r="S178" s="1200"/>
      <c r="T178" s="1200"/>
      <c r="U178" s="1200"/>
      <c r="V178" s="1200"/>
      <c r="W178" s="1200"/>
      <c r="X178" s="1200"/>
      <c r="Y178" s="1200"/>
      <c r="Z178" s="1200"/>
    </row>
    <row r="179" spans="1:26" ht="15.75">
      <c r="A179" s="1200"/>
      <c r="B179" s="1200"/>
      <c r="C179" s="1200"/>
      <c r="D179" s="1200"/>
      <c r="E179" s="1200"/>
      <c r="F179" s="1200"/>
      <c r="G179" s="1200"/>
      <c r="H179" s="1200"/>
      <c r="I179" s="1200"/>
      <c r="J179" s="1200"/>
      <c r="K179" s="1200"/>
      <c r="L179" s="1200"/>
      <c r="M179" s="1200"/>
      <c r="N179" s="1200"/>
      <c r="O179" s="1200"/>
      <c r="P179" s="1200"/>
      <c r="Q179" s="1200"/>
      <c r="R179" s="1200"/>
      <c r="S179" s="1200"/>
      <c r="T179" s="1200"/>
      <c r="U179" s="1200"/>
      <c r="V179" s="1200"/>
      <c r="W179" s="1200"/>
      <c r="X179" s="1200"/>
      <c r="Y179" s="1200"/>
      <c r="Z179" s="1200"/>
    </row>
    <row r="180" spans="1:26" ht="15.75">
      <c r="A180" s="1200"/>
      <c r="B180" s="1200"/>
      <c r="C180" s="1200"/>
      <c r="D180" s="1200"/>
      <c r="E180" s="1200"/>
      <c r="F180" s="1200"/>
      <c r="G180" s="1200"/>
      <c r="H180" s="1200"/>
      <c r="I180" s="1200"/>
      <c r="J180" s="1200"/>
      <c r="K180" s="1200"/>
      <c r="L180" s="1200"/>
      <c r="M180" s="1200"/>
      <c r="N180" s="1200"/>
      <c r="O180" s="1200"/>
      <c r="P180" s="1200"/>
      <c r="Q180" s="1200"/>
      <c r="R180" s="1200"/>
      <c r="S180" s="1200"/>
      <c r="T180" s="1200"/>
      <c r="U180" s="1200"/>
      <c r="V180" s="1200"/>
      <c r="W180" s="1200"/>
      <c r="X180" s="1200"/>
      <c r="Y180" s="1200"/>
      <c r="Z180" s="1200"/>
    </row>
    <row r="181" spans="1:26" ht="15.75">
      <c r="A181" s="1200"/>
      <c r="B181" s="1200"/>
      <c r="C181" s="1200"/>
      <c r="D181" s="1200"/>
      <c r="E181" s="1200"/>
      <c r="F181" s="1200"/>
      <c r="G181" s="1200"/>
      <c r="H181" s="1200"/>
      <c r="I181" s="1200"/>
      <c r="J181" s="1200"/>
      <c r="K181" s="1200"/>
      <c r="L181" s="1200"/>
      <c r="M181" s="1200"/>
      <c r="N181" s="1200"/>
      <c r="O181" s="1200"/>
      <c r="P181" s="1200"/>
      <c r="Q181" s="1200"/>
      <c r="R181" s="1200"/>
      <c r="S181" s="1200"/>
      <c r="T181" s="1200"/>
      <c r="U181" s="1200"/>
      <c r="V181" s="1200"/>
      <c r="W181" s="1200"/>
      <c r="X181" s="1200"/>
      <c r="Y181" s="1200"/>
      <c r="Z181" s="1200"/>
    </row>
    <row r="182" spans="1:26" ht="15.75">
      <c r="A182" s="1200"/>
      <c r="B182" s="1200"/>
      <c r="C182" s="1200"/>
      <c r="D182" s="1200"/>
      <c r="E182" s="1200"/>
      <c r="F182" s="1200"/>
      <c r="G182" s="1200"/>
      <c r="H182" s="1200"/>
      <c r="I182" s="1200"/>
      <c r="J182" s="1200"/>
      <c r="K182" s="1200"/>
      <c r="L182" s="1200"/>
      <c r="M182" s="1200"/>
      <c r="N182" s="1200"/>
      <c r="O182" s="1200"/>
      <c r="P182" s="1200"/>
      <c r="Q182" s="1200"/>
      <c r="R182" s="1200"/>
      <c r="S182" s="1200"/>
      <c r="T182" s="1200"/>
      <c r="U182" s="1200"/>
      <c r="V182" s="1200"/>
      <c r="W182" s="1200"/>
      <c r="X182" s="1200"/>
      <c r="Y182" s="1200"/>
      <c r="Z182" s="1200"/>
    </row>
    <row r="183" spans="1:26" ht="15.75">
      <c r="A183" s="1200"/>
      <c r="B183" s="1200"/>
      <c r="C183" s="1200"/>
      <c r="D183" s="1200"/>
      <c r="E183" s="1200"/>
      <c r="F183" s="1200"/>
      <c r="G183" s="1200"/>
      <c r="H183" s="1200"/>
      <c r="I183" s="1200"/>
      <c r="J183" s="1200"/>
      <c r="K183" s="1200"/>
      <c r="L183" s="1200"/>
      <c r="M183" s="1200"/>
      <c r="N183" s="1200"/>
      <c r="O183" s="1200"/>
      <c r="P183" s="1200"/>
      <c r="Q183" s="1200"/>
      <c r="R183" s="1200"/>
      <c r="S183" s="1200"/>
      <c r="T183" s="1200"/>
      <c r="U183" s="1200"/>
      <c r="V183" s="1200"/>
      <c r="W183" s="1200"/>
      <c r="X183" s="1200"/>
      <c r="Y183" s="1200"/>
      <c r="Z183" s="1200"/>
    </row>
    <row r="184" spans="1:26" ht="15.75">
      <c r="A184" s="1200"/>
      <c r="B184" s="1200"/>
      <c r="C184" s="1200"/>
      <c r="D184" s="1200"/>
      <c r="E184" s="1200"/>
      <c r="F184" s="1200"/>
      <c r="G184" s="1200"/>
      <c r="H184" s="1200"/>
      <c r="I184" s="1200"/>
      <c r="J184" s="1200"/>
      <c r="K184" s="1200"/>
      <c r="L184" s="1200"/>
      <c r="M184" s="1200"/>
      <c r="N184" s="1200"/>
      <c r="O184" s="1200"/>
      <c r="P184" s="1200"/>
      <c r="Q184" s="1200"/>
      <c r="R184" s="1200"/>
      <c r="S184" s="1200"/>
      <c r="T184" s="1200"/>
      <c r="U184" s="1200"/>
      <c r="V184" s="1200"/>
      <c r="W184" s="1200"/>
      <c r="X184" s="1200"/>
      <c r="Y184" s="1200"/>
      <c r="Z184" s="1200"/>
    </row>
    <row r="185" spans="1:26" ht="15.75">
      <c r="A185" s="1200"/>
      <c r="B185" s="1200"/>
      <c r="C185" s="1200"/>
      <c r="D185" s="1200"/>
      <c r="E185" s="1200"/>
      <c r="F185" s="1200"/>
      <c r="G185" s="1200"/>
      <c r="H185" s="1200"/>
      <c r="I185" s="1200"/>
      <c r="J185" s="1200"/>
      <c r="K185" s="1200"/>
      <c r="L185" s="1200"/>
      <c r="M185" s="1200"/>
      <c r="N185" s="1200"/>
      <c r="O185" s="1200"/>
      <c r="P185" s="1200"/>
      <c r="Q185" s="1200"/>
      <c r="R185" s="1200"/>
      <c r="S185" s="1200"/>
      <c r="T185" s="1200"/>
      <c r="U185" s="1200"/>
      <c r="V185" s="1200"/>
      <c r="W185" s="1200"/>
      <c r="X185" s="1200"/>
      <c r="Y185" s="1200"/>
      <c r="Z185" s="1200"/>
    </row>
    <row r="186" spans="1:26" ht="15.75">
      <c r="A186" s="1200"/>
      <c r="B186" s="1200"/>
      <c r="C186" s="1200"/>
      <c r="D186" s="1200"/>
      <c r="E186" s="1200"/>
      <c r="F186" s="1200"/>
      <c r="G186" s="1200"/>
      <c r="H186" s="1200"/>
      <c r="I186" s="1200"/>
      <c r="J186" s="1200"/>
      <c r="K186" s="1200"/>
      <c r="L186" s="1200"/>
      <c r="M186" s="1200"/>
      <c r="N186" s="1200"/>
      <c r="O186" s="1200"/>
      <c r="P186" s="1200"/>
      <c r="Q186" s="1200"/>
      <c r="R186" s="1200"/>
      <c r="S186" s="1200"/>
      <c r="T186" s="1200"/>
      <c r="U186" s="1200"/>
      <c r="V186" s="1200"/>
      <c r="W186" s="1200"/>
      <c r="X186" s="1200"/>
      <c r="Y186" s="1200"/>
      <c r="Z186" s="1200"/>
    </row>
    <row r="187" spans="1:26" ht="15.75">
      <c r="A187" s="1200"/>
      <c r="B187" s="1200"/>
      <c r="C187" s="1200"/>
      <c r="D187" s="1200"/>
      <c r="E187" s="1200"/>
      <c r="F187" s="1200"/>
      <c r="G187" s="1200"/>
      <c r="H187" s="1200"/>
      <c r="I187" s="1200"/>
      <c r="J187" s="1200"/>
      <c r="K187" s="1200"/>
      <c r="L187" s="1200"/>
      <c r="M187" s="1200"/>
      <c r="N187" s="1200"/>
      <c r="O187" s="1200"/>
      <c r="P187" s="1200"/>
      <c r="Q187" s="1200"/>
      <c r="R187" s="1200"/>
      <c r="S187" s="1200"/>
      <c r="T187" s="1200"/>
      <c r="U187" s="1200"/>
      <c r="V187" s="1200"/>
      <c r="W187" s="1200"/>
      <c r="X187" s="1200"/>
      <c r="Y187" s="1200"/>
      <c r="Z187" s="1200"/>
    </row>
    <row r="188" spans="1:26" ht="15.75">
      <c r="A188" s="1200"/>
      <c r="B188" s="1200"/>
      <c r="C188" s="1200"/>
      <c r="D188" s="1200"/>
      <c r="E188" s="1200"/>
      <c r="F188" s="1200"/>
      <c r="G188" s="1200"/>
      <c r="H188" s="1200"/>
      <c r="I188" s="1200"/>
      <c r="J188" s="1200"/>
      <c r="K188" s="1200"/>
      <c r="L188" s="1200"/>
      <c r="M188" s="1200"/>
      <c r="N188" s="1200"/>
      <c r="O188" s="1200"/>
      <c r="P188" s="1200"/>
      <c r="Q188" s="1200"/>
      <c r="R188" s="1200"/>
      <c r="S188" s="1200"/>
      <c r="T188" s="1200"/>
      <c r="U188" s="1200"/>
      <c r="V188" s="1200"/>
      <c r="W188" s="1200"/>
      <c r="X188" s="1200"/>
      <c r="Y188" s="1200"/>
      <c r="Z188" s="1200"/>
    </row>
    <row r="189" spans="1:26" ht="15.75">
      <c r="A189" s="1200"/>
      <c r="B189" s="1200"/>
      <c r="C189" s="1200"/>
      <c r="D189" s="1200"/>
      <c r="E189" s="1200"/>
      <c r="F189" s="1200"/>
      <c r="G189" s="1200"/>
      <c r="H189" s="1200"/>
      <c r="I189" s="1200"/>
      <c r="J189" s="1200"/>
      <c r="K189" s="1200"/>
      <c r="L189" s="1200"/>
      <c r="M189" s="1200"/>
      <c r="N189" s="1200"/>
      <c r="O189" s="1200"/>
      <c r="P189" s="1200"/>
      <c r="Q189" s="1200"/>
      <c r="R189" s="1200"/>
      <c r="S189" s="1200"/>
      <c r="T189" s="1200"/>
      <c r="U189" s="1200"/>
      <c r="V189" s="1200"/>
      <c r="W189" s="1200"/>
      <c r="X189" s="1200"/>
      <c r="Y189" s="1200"/>
      <c r="Z189" s="1200"/>
    </row>
    <row r="190" spans="1:26" ht="15.75">
      <c r="A190" s="1200"/>
      <c r="B190" s="1200"/>
      <c r="C190" s="1200"/>
      <c r="D190" s="1200"/>
      <c r="E190" s="1200"/>
      <c r="F190" s="1200"/>
      <c r="G190" s="1200"/>
      <c r="H190" s="1200"/>
      <c r="I190" s="1200"/>
      <c r="J190" s="1200"/>
      <c r="K190" s="1200"/>
      <c r="L190" s="1200"/>
      <c r="M190" s="1200"/>
      <c r="N190" s="1200"/>
      <c r="O190" s="1200"/>
      <c r="P190" s="1200"/>
      <c r="Q190" s="1200"/>
      <c r="R190" s="1200"/>
      <c r="S190" s="1200"/>
      <c r="T190" s="1200"/>
      <c r="U190" s="1200"/>
      <c r="V190" s="1200"/>
      <c r="W190" s="1200"/>
      <c r="X190" s="1200"/>
      <c r="Y190" s="1200"/>
      <c r="Z190" s="1200"/>
    </row>
    <row r="191" spans="1:26" ht="15.75">
      <c r="A191" s="1200"/>
      <c r="B191" s="1200"/>
      <c r="C191" s="1200"/>
      <c r="D191" s="1200"/>
      <c r="E191" s="1200"/>
      <c r="F191" s="1200"/>
      <c r="G191" s="1200"/>
      <c r="H191" s="1200"/>
      <c r="I191" s="1200"/>
      <c r="J191" s="1200"/>
      <c r="K191" s="1200"/>
      <c r="L191" s="1200"/>
      <c r="M191" s="1200"/>
      <c r="N191" s="1200"/>
      <c r="O191" s="1200"/>
      <c r="P191" s="1200"/>
      <c r="Q191" s="1200"/>
      <c r="R191" s="1200"/>
      <c r="S191" s="1200"/>
      <c r="T191" s="1200"/>
      <c r="U191" s="1200"/>
      <c r="V191" s="1200"/>
      <c r="W191" s="1200"/>
      <c r="X191" s="1200"/>
      <c r="Y191" s="1200"/>
      <c r="Z191" s="1200"/>
    </row>
    <row r="192" spans="1:26" ht="15.75">
      <c r="A192" s="1200"/>
      <c r="B192" s="1200"/>
      <c r="C192" s="1200"/>
      <c r="D192" s="1200"/>
      <c r="E192" s="1200"/>
      <c r="F192" s="1200"/>
      <c r="G192" s="1200"/>
      <c r="H192" s="1200"/>
      <c r="I192" s="1200"/>
      <c r="J192" s="1200"/>
      <c r="K192" s="1200"/>
      <c r="L192" s="1200"/>
      <c r="M192" s="1200"/>
      <c r="N192" s="1200"/>
      <c r="O192" s="1200"/>
      <c r="P192" s="1200"/>
      <c r="Q192" s="1200"/>
      <c r="R192" s="1200"/>
      <c r="S192" s="1200"/>
      <c r="T192" s="1200"/>
      <c r="U192" s="1200"/>
      <c r="V192" s="1200"/>
      <c r="W192" s="1200"/>
      <c r="X192" s="1200"/>
      <c r="Y192" s="1200"/>
      <c r="Z192" s="1200"/>
    </row>
    <row r="193" spans="1:26" ht="15.75">
      <c r="A193" s="1200"/>
      <c r="B193" s="1200"/>
      <c r="C193" s="1200"/>
      <c r="D193" s="1200"/>
      <c r="E193" s="1200"/>
      <c r="F193" s="1200"/>
      <c r="G193" s="1200"/>
      <c r="H193" s="1200"/>
      <c r="I193" s="1200"/>
      <c r="J193" s="1200"/>
      <c r="K193" s="1200"/>
      <c r="L193" s="1200"/>
      <c r="M193" s="1200"/>
      <c r="N193" s="1200"/>
      <c r="O193" s="1200"/>
      <c r="P193" s="1200"/>
      <c r="Q193" s="1200"/>
      <c r="R193" s="1200"/>
      <c r="S193" s="1200"/>
      <c r="T193" s="1200"/>
      <c r="U193" s="1200"/>
      <c r="V193" s="1200"/>
      <c r="W193" s="1200"/>
      <c r="X193" s="1200"/>
      <c r="Y193" s="1200"/>
      <c r="Z193" s="1200"/>
    </row>
    <row r="194" spans="1:26" ht="15.75">
      <c r="A194" s="1200"/>
      <c r="B194" s="1200"/>
      <c r="C194" s="1200"/>
      <c r="D194" s="1200"/>
      <c r="E194" s="1200"/>
      <c r="F194" s="1200"/>
      <c r="G194" s="1200"/>
      <c r="H194" s="1200"/>
      <c r="I194" s="1200"/>
      <c r="J194" s="1200"/>
      <c r="K194" s="1200"/>
      <c r="L194" s="1200"/>
      <c r="M194" s="1200"/>
      <c r="N194" s="1200"/>
      <c r="O194" s="1200"/>
      <c r="P194" s="1200"/>
      <c r="Q194" s="1200"/>
      <c r="R194" s="1200"/>
      <c r="S194" s="1200"/>
      <c r="T194" s="1200"/>
      <c r="U194" s="1200"/>
      <c r="V194" s="1200"/>
      <c r="W194" s="1200"/>
      <c r="X194" s="1200"/>
      <c r="Y194" s="1200"/>
      <c r="Z194" s="1200"/>
    </row>
    <row r="195" spans="1:26" ht="15.75">
      <c r="A195" s="1200"/>
      <c r="B195" s="1200"/>
      <c r="C195" s="1200"/>
      <c r="D195" s="1200"/>
      <c r="E195" s="1200"/>
      <c r="F195" s="1200"/>
      <c r="G195" s="1200"/>
      <c r="H195" s="1200"/>
      <c r="I195" s="1200"/>
      <c r="J195" s="1200"/>
      <c r="K195" s="1200"/>
      <c r="L195" s="1200"/>
      <c r="M195" s="1200"/>
      <c r="N195" s="1200"/>
      <c r="O195" s="1200"/>
      <c r="P195" s="1200"/>
      <c r="Q195" s="1200"/>
      <c r="R195" s="1200"/>
      <c r="S195" s="1200"/>
      <c r="T195" s="1200"/>
      <c r="U195" s="1200"/>
      <c r="V195" s="1200"/>
      <c r="W195" s="1200"/>
      <c r="X195" s="1200"/>
      <c r="Y195" s="1200"/>
      <c r="Z195" s="1200"/>
    </row>
    <row r="196" spans="1:26" ht="15.75">
      <c r="A196" s="1200"/>
      <c r="B196" s="1200"/>
      <c r="C196" s="1200"/>
      <c r="D196" s="1200"/>
      <c r="E196" s="1200"/>
      <c r="F196" s="1200"/>
      <c r="G196" s="1200"/>
      <c r="H196" s="1200"/>
      <c r="I196" s="1200"/>
      <c r="J196" s="1200"/>
      <c r="K196" s="1200"/>
      <c r="L196" s="1200"/>
      <c r="M196" s="1200"/>
      <c r="N196" s="1200"/>
      <c r="O196" s="1200"/>
      <c r="P196" s="1200"/>
      <c r="Q196" s="1200"/>
      <c r="R196" s="1200"/>
      <c r="S196" s="1200"/>
      <c r="T196" s="1200"/>
      <c r="U196" s="1200"/>
      <c r="V196" s="1200"/>
      <c r="W196" s="1200"/>
      <c r="X196" s="1200"/>
      <c r="Y196" s="1200"/>
      <c r="Z196" s="1200"/>
    </row>
    <row r="197" spans="1:26" ht="15.75">
      <c r="A197" s="1200"/>
      <c r="B197" s="1200"/>
      <c r="C197" s="1200"/>
      <c r="D197" s="1200"/>
      <c r="E197" s="1200"/>
      <c r="F197" s="1200"/>
      <c r="G197" s="1200"/>
      <c r="H197" s="1200"/>
      <c r="I197" s="1200"/>
      <c r="J197" s="1200"/>
      <c r="K197" s="1200"/>
      <c r="L197" s="1200"/>
      <c r="M197" s="1200"/>
      <c r="N197" s="1200"/>
      <c r="O197" s="1200"/>
      <c r="P197" s="1200"/>
      <c r="Q197" s="1200"/>
      <c r="R197" s="1200"/>
      <c r="S197" s="1200"/>
      <c r="T197" s="1200"/>
      <c r="U197" s="1200"/>
      <c r="V197" s="1200"/>
      <c r="W197" s="1200"/>
      <c r="X197" s="1200"/>
      <c r="Y197" s="1200"/>
      <c r="Z197" s="1200"/>
    </row>
    <row r="198" spans="1:26" ht="15.75">
      <c r="A198" s="1200"/>
      <c r="B198" s="1200"/>
      <c r="C198" s="1200"/>
      <c r="D198" s="1200"/>
      <c r="E198" s="1200"/>
      <c r="F198" s="1200"/>
      <c r="G198" s="1200"/>
      <c r="H198" s="1200"/>
      <c r="I198" s="1200"/>
      <c r="J198" s="1200"/>
      <c r="K198" s="1200"/>
      <c r="L198" s="1200"/>
      <c r="M198" s="1200"/>
      <c r="N198" s="1200"/>
      <c r="O198" s="1200"/>
      <c r="P198" s="1200"/>
      <c r="Q198" s="1200"/>
      <c r="R198" s="1200"/>
      <c r="S198" s="1200"/>
      <c r="T198" s="1200"/>
      <c r="U198" s="1200"/>
      <c r="V198" s="1200"/>
      <c r="W198" s="1200"/>
      <c r="X198" s="1200"/>
      <c r="Y198" s="1200"/>
      <c r="Z198" s="1200"/>
    </row>
    <row r="199" spans="1:26" ht="15.75">
      <c r="A199" s="1200"/>
      <c r="B199" s="1200"/>
      <c r="C199" s="1200"/>
      <c r="D199" s="1200"/>
      <c r="E199" s="1200"/>
      <c r="F199" s="1200"/>
      <c r="G199" s="1200"/>
      <c r="H199" s="1200"/>
      <c r="I199" s="1200"/>
      <c r="J199" s="1200"/>
      <c r="K199" s="1200"/>
      <c r="L199" s="1200"/>
      <c r="M199" s="1200"/>
      <c r="N199" s="1200"/>
      <c r="O199" s="1200"/>
      <c r="P199" s="1200"/>
      <c r="Q199" s="1200"/>
      <c r="R199" s="1200"/>
      <c r="S199" s="1200"/>
      <c r="T199" s="1200"/>
      <c r="U199" s="1200"/>
      <c r="V199" s="1200"/>
      <c r="W199" s="1200"/>
      <c r="X199" s="1200"/>
      <c r="Y199" s="1200"/>
      <c r="Z199" s="1200"/>
    </row>
    <row r="200" spans="1:26" ht="15.75">
      <c r="A200" s="1200"/>
      <c r="B200" s="1200"/>
      <c r="C200" s="1200"/>
      <c r="D200" s="1200"/>
      <c r="E200" s="1200"/>
      <c r="F200" s="1200"/>
      <c r="G200" s="1200"/>
      <c r="H200" s="1200"/>
      <c r="I200" s="1200"/>
      <c r="J200" s="1200"/>
      <c r="K200" s="1200"/>
      <c r="L200" s="1200"/>
      <c r="M200" s="1200"/>
      <c r="N200" s="1200"/>
      <c r="O200" s="1200"/>
      <c r="P200" s="1200"/>
      <c r="Q200" s="1200"/>
      <c r="R200" s="1200"/>
      <c r="S200" s="1200"/>
      <c r="T200" s="1200"/>
      <c r="U200" s="1200"/>
      <c r="V200" s="1200"/>
      <c r="W200" s="1200"/>
      <c r="X200" s="1200"/>
      <c r="Y200" s="1200"/>
      <c r="Z200" s="1200"/>
    </row>
  </sheetData>
  <mergeCells count="1">
    <mergeCell ref="B1:E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73F73-5D6F-41E4-9EFC-B4CAC9F6D76B}">
  <dimension ref="B2:F205"/>
  <sheetViews>
    <sheetView workbookViewId="0">
      <selection activeCell="A14" sqref="A14"/>
    </sheetView>
  </sheetViews>
  <sheetFormatPr baseColWidth="10" defaultRowHeight="15"/>
  <cols>
    <col min="1" max="1" width="11" style="50"/>
    <col min="2" max="2" width="26.25" style="50" customWidth="1"/>
    <col min="3" max="3" width="42.25" style="50" customWidth="1"/>
    <col min="4" max="4" width="94.5" style="50" customWidth="1"/>
    <col min="5" max="5" width="11" style="50"/>
    <col min="6" max="6" width="49" style="50" customWidth="1"/>
    <col min="7" max="16384" width="11" style="50"/>
  </cols>
  <sheetData>
    <row r="2" spans="2:6" ht="35.1" customHeight="1">
      <c r="B2" s="47" t="s">
        <v>4489</v>
      </c>
      <c r="C2" s="48"/>
      <c r="D2" s="49"/>
      <c r="F2" s="47" t="s">
        <v>483</v>
      </c>
    </row>
    <row r="3" spans="2:6" ht="35.1" customHeight="1">
      <c r="B3" s="51"/>
      <c r="C3" s="51"/>
      <c r="D3" s="51"/>
      <c r="F3" s="52"/>
    </row>
    <row r="4" spans="2:6" ht="35.1" customHeight="1">
      <c r="B4" s="53" t="s">
        <v>484</v>
      </c>
      <c r="C4" s="54" t="s">
        <v>485</v>
      </c>
      <c r="D4" s="53" t="s">
        <v>486</v>
      </c>
      <c r="F4" s="55" t="s">
        <v>487</v>
      </c>
    </row>
    <row r="5" spans="2:6" ht="35.1" customHeight="1">
      <c r="B5" s="53" t="s">
        <v>488</v>
      </c>
      <c r="C5" s="54" t="s">
        <v>489</v>
      </c>
      <c r="D5" s="53" t="s">
        <v>490</v>
      </c>
      <c r="F5" s="56"/>
    </row>
    <row r="6" spans="2:6" ht="35.1" customHeight="1">
      <c r="B6" s="1288" t="s">
        <v>4488</v>
      </c>
      <c r="C6" s="57"/>
      <c r="D6" s="51"/>
      <c r="F6" s="58" t="s">
        <v>491</v>
      </c>
    </row>
    <row r="7" spans="2:6" ht="35.1" customHeight="1">
      <c r="B7" s="47" t="s">
        <v>492</v>
      </c>
      <c r="C7" s="48"/>
      <c r="D7" s="49"/>
      <c r="F7" s="52" t="s">
        <v>493</v>
      </c>
    </row>
    <row r="8" spans="2:6" ht="35.1" customHeight="1">
      <c r="B8" s="59" t="s">
        <v>494</v>
      </c>
      <c r="C8" s="60" t="s">
        <v>5252</v>
      </c>
      <c r="D8" s="61" t="s">
        <v>5253</v>
      </c>
      <c r="F8" s="52" t="s">
        <v>495</v>
      </c>
    </row>
    <row r="9" spans="2:6" ht="35.1" customHeight="1">
      <c r="B9" s="59" t="s">
        <v>496</v>
      </c>
      <c r="C9" s="60" t="s">
        <v>5254</v>
      </c>
      <c r="D9" s="61" t="s">
        <v>5255</v>
      </c>
      <c r="F9" s="52" t="s">
        <v>498</v>
      </c>
    </row>
    <row r="10" spans="2:6" ht="35.1" customHeight="1">
      <c r="B10" s="59" t="s">
        <v>499</v>
      </c>
      <c r="C10" s="60" t="s">
        <v>5256</v>
      </c>
      <c r="D10" s="61" t="s">
        <v>5257</v>
      </c>
      <c r="F10" s="52" t="s">
        <v>500</v>
      </c>
    </row>
    <row r="11" spans="2:6" ht="35.1" customHeight="1">
      <c r="B11" s="59" t="s">
        <v>501</v>
      </c>
      <c r="C11" s="60" t="s">
        <v>5258</v>
      </c>
      <c r="D11" s="61" t="s">
        <v>5259</v>
      </c>
      <c r="F11" s="52" t="s">
        <v>502</v>
      </c>
    </row>
    <row r="12" spans="2:6" ht="35.1" customHeight="1">
      <c r="B12" s="59" t="s">
        <v>503</v>
      </c>
      <c r="C12" s="60" t="s">
        <v>5260</v>
      </c>
      <c r="D12" s="61" t="s">
        <v>504</v>
      </c>
      <c r="F12" s="52" t="s">
        <v>505</v>
      </c>
    </row>
    <row r="13" spans="2:6" ht="35.1" customHeight="1">
      <c r="B13" s="62" t="s">
        <v>506</v>
      </c>
      <c r="C13" s="63" t="s">
        <v>5261</v>
      </c>
      <c r="D13" s="64" t="s">
        <v>507</v>
      </c>
      <c r="F13" s="52" t="s">
        <v>508</v>
      </c>
    </row>
    <row r="14" spans="2:6" ht="35.1" customHeight="1">
      <c r="B14" s="59" t="s">
        <v>509</v>
      </c>
      <c r="C14" s="60" t="s">
        <v>5262</v>
      </c>
      <c r="D14" s="61" t="s">
        <v>5263</v>
      </c>
      <c r="F14" s="52"/>
    </row>
    <row r="15" spans="2:6" ht="35.1" customHeight="1">
      <c r="B15" s="59" t="s">
        <v>510</v>
      </c>
      <c r="C15" s="60" t="s">
        <v>5264</v>
      </c>
      <c r="D15" s="61" t="s">
        <v>5265</v>
      </c>
      <c r="F15" s="58" t="s">
        <v>511</v>
      </c>
    </row>
    <row r="16" spans="2:6" ht="35.1" customHeight="1">
      <c r="B16" s="59" t="s">
        <v>512</v>
      </c>
      <c r="C16" s="60" t="s">
        <v>5266</v>
      </c>
      <c r="D16" s="61" t="s">
        <v>5267</v>
      </c>
      <c r="F16" s="52" t="s">
        <v>513</v>
      </c>
    </row>
    <row r="17" spans="2:6" ht="35.1" customHeight="1">
      <c r="B17" s="59" t="s">
        <v>514</v>
      </c>
      <c r="C17" s="60" t="s">
        <v>5268</v>
      </c>
      <c r="D17" s="61" t="s">
        <v>515</v>
      </c>
      <c r="F17" s="52" t="s">
        <v>516</v>
      </c>
    </row>
    <row r="18" spans="2:6" ht="35.1" customHeight="1">
      <c r="B18" s="59" t="s">
        <v>517</v>
      </c>
      <c r="C18" s="60" t="s">
        <v>5269</v>
      </c>
      <c r="D18" s="61" t="s">
        <v>518</v>
      </c>
      <c r="F18" s="52" t="s">
        <v>519</v>
      </c>
    </row>
    <row r="19" spans="2:6" ht="35.1" customHeight="1">
      <c r="B19" s="59" t="s">
        <v>520</v>
      </c>
      <c r="C19" s="60" t="s">
        <v>5270</v>
      </c>
      <c r="D19" s="61" t="s">
        <v>5271</v>
      </c>
      <c r="F19" s="52" t="s">
        <v>521</v>
      </c>
    </row>
    <row r="20" spans="2:6" ht="35.1" customHeight="1">
      <c r="B20" s="59" t="s">
        <v>522</v>
      </c>
      <c r="C20" s="60" t="s">
        <v>5272</v>
      </c>
      <c r="D20" s="61" t="s">
        <v>523</v>
      </c>
      <c r="F20" s="52"/>
    </row>
    <row r="21" spans="2:6" ht="35.1" customHeight="1">
      <c r="B21" s="59" t="s">
        <v>524</v>
      </c>
      <c r="C21" s="60" t="s">
        <v>5273</v>
      </c>
      <c r="D21" s="61" t="s">
        <v>525</v>
      </c>
      <c r="F21" s="58" t="s">
        <v>526</v>
      </c>
    </row>
    <row r="22" spans="2:6" ht="35.1" customHeight="1">
      <c r="B22" s="59" t="s">
        <v>527</v>
      </c>
      <c r="C22" s="60" t="s">
        <v>5274</v>
      </c>
      <c r="D22" s="61" t="s">
        <v>528</v>
      </c>
      <c r="F22" s="52" t="s">
        <v>529</v>
      </c>
    </row>
    <row r="23" spans="2:6" ht="35.1" customHeight="1">
      <c r="B23" s="62" t="s">
        <v>530</v>
      </c>
      <c r="C23" s="63" t="s">
        <v>5275</v>
      </c>
      <c r="D23" s="64" t="s">
        <v>531</v>
      </c>
      <c r="F23" s="52" t="s">
        <v>532</v>
      </c>
    </row>
    <row r="24" spans="2:6" ht="35.1" customHeight="1">
      <c r="B24" s="59" t="s">
        <v>533</v>
      </c>
      <c r="C24" s="60" t="s">
        <v>5276</v>
      </c>
      <c r="D24" s="61" t="s">
        <v>534</v>
      </c>
      <c r="F24" s="52" t="s">
        <v>535</v>
      </c>
    </row>
    <row r="25" spans="2:6" ht="35.1" customHeight="1">
      <c r="B25" s="59" t="s">
        <v>536</v>
      </c>
      <c r="C25" s="60" t="s">
        <v>5277</v>
      </c>
      <c r="D25" s="61" t="s">
        <v>537</v>
      </c>
      <c r="F25" s="52" t="s">
        <v>538</v>
      </c>
    </row>
    <row r="26" spans="2:6" ht="35.1" customHeight="1">
      <c r="B26" s="59" t="s">
        <v>539</v>
      </c>
      <c r="C26" s="60" t="s">
        <v>5278</v>
      </c>
      <c r="D26" s="61" t="s">
        <v>5279</v>
      </c>
      <c r="F26" s="52"/>
    </row>
    <row r="27" spans="2:6" ht="35.1" customHeight="1">
      <c r="B27" s="59" t="s">
        <v>540</v>
      </c>
      <c r="C27" s="60" t="s">
        <v>5280</v>
      </c>
      <c r="D27" s="61" t="s">
        <v>5281</v>
      </c>
      <c r="F27" s="58" t="s">
        <v>541</v>
      </c>
    </row>
    <row r="28" spans="2:6" ht="35.1" customHeight="1">
      <c r="B28" s="62" t="s">
        <v>542</v>
      </c>
      <c r="C28" s="63" t="s">
        <v>5282</v>
      </c>
      <c r="D28" s="64" t="s">
        <v>5283</v>
      </c>
      <c r="F28" s="52" t="s">
        <v>543</v>
      </c>
    </row>
    <row r="29" spans="2:6" ht="35.1" customHeight="1">
      <c r="B29" s="59" t="s">
        <v>544</v>
      </c>
      <c r="C29" s="60" t="s">
        <v>5284</v>
      </c>
      <c r="D29" s="61" t="s">
        <v>545</v>
      </c>
      <c r="F29" s="52" t="s">
        <v>546</v>
      </c>
    </row>
    <row r="30" spans="2:6" ht="35.1" customHeight="1">
      <c r="B30" s="59" t="s">
        <v>547</v>
      </c>
      <c r="C30" s="60" t="s">
        <v>5285</v>
      </c>
      <c r="D30" s="61" t="s">
        <v>5286</v>
      </c>
      <c r="F30" s="52" t="s">
        <v>548</v>
      </c>
    </row>
    <row r="31" spans="2:6" ht="35.1" customHeight="1">
      <c r="B31" s="59" t="s">
        <v>549</v>
      </c>
      <c r="C31" s="60" t="s">
        <v>5287</v>
      </c>
      <c r="D31" s="61" t="s">
        <v>551</v>
      </c>
      <c r="F31" s="52" t="s">
        <v>552</v>
      </c>
    </row>
    <row r="32" spans="2:6" ht="35.1" customHeight="1">
      <c r="B32" s="62" t="s">
        <v>553</v>
      </c>
      <c r="C32" s="63" t="s">
        <v>5288</v>
      </c>
      <c r="D32" s="64" t="s">
        <v>554</v>
      </c>
      <c r="F32" s="52" t="s">
        <v>555</v>
      </c>
    </row>
    <row r="33" spans="2:6" ht="35.1" customHeight="1">
      <c r="B33" s="59" t="s">
        <v>556</v>
      </c>
      <c r="C33" s="60" t="s">
        <v>557</v>
      </c>
      <c r="D33" s="61" t="s">
        <v>558</v>
      </c>
      <c r="F33" s="52" t="s">
        <v>559</v>
      </c>
    </row>
    <row r="34" spans="2:6" ht="35.1" customHeight="1">
      <c r="B34" s="59" t="s">
        <v>560</v>
      </c>
      <c r="C34" s="60" t="s">
        <v>5289</v>
      </c>
      <c r="D34" s="61" t="s">
        <v>561</v>
      </c>
      <c r="F34" s="52" t="s">
        <v>562</v>
      </c>
    </row>
    <row r="35" spans="2:6" ht="35.1" customHeight="1">
      <c r="B35" s="59" t="s">
        <v>563</v>
      </c>
      <c r="C35" s="60" t="s">
        <v>5290</v>
      </c>
      <c r="D35" s="61" t="s">
        <v>564</v>
      </c>
      <c r="F35" s="52"/>
    </row>
    <row r="36" spans="2:6" ht="35.1" customHeight="1">
      <c r="B36" s="65"/>
      <c r="C36" s="65"/>
      <c r="D36" s="66"/>
      <c r="F36" s="58" t="s">
        <v>565</v>
      </c>
    </row>
    <row r="37" spans="2:6" ht="35.1" customHeight="1">
      <c r="B37" s="47" t="s">
        <v>566</v>
      </c>
      <c r="C37" s="48"/>
      <c r="D37" s="49"/>
      <c r="F37" s="52" t="s">
        <v>567</v>
      </c>
    </row>
    <row r="38" spans="2:6" ht="35.1" customHeight="1">
      <c r="B38" s="67" t="s">
        <v>416</v>
      </c>
      <c r="C38" s="67" t="s">
        <v>568</v>
      </c>
      <c r="D38" s="67" t="s">
        <v>569</v>
      </c>
      <c r="F38" s="52" t="s">
        <v>570</v>
      </c>
    </row>
    <row r="39" spans="2:6" ht="35.1" customHeight="1">
      <c r="B39" s="68" t="s">
        <v>571</v>
      </c>
      <c r="C39" s="60" t="s">
        <v>572</v>
      </c>
      <c r="D39" s="61" t="s">
        <v>573</v>
      </c>
      <c r="F39" s="52" t="s">
        <v>574</v>
      </c>
    </row>
    <row r="40" spans="2:6" ht="35.1" customHeight="1">
      <c r="B40" s="68" t="s">
        <v>575</v>
      </c>
      <c r="C40" s="60" t="s">
        <v>5291</v>
      </c>
      <c r="D40" s="61" t="s">
        <v>5292</v>
      </c>
      <c r="F40" s="52"/>
    </row>
    <row r="41" spans="2:6" ht="35.1" customHeight="1">
      <c r="B41" s="68" t="s">
        <v>577</v>
      </c>
      <c r="C41" s="60" t="s">
        <v>5254</v>
      </c>
      <c r="D41" s="61" t="s">
        <v>578</v>
      </c>
      <c r="F41" s="58" t="s">
        <v>579</v>
      </c>
    </row>
    <row r="42" spans="2:6" ht="35.1" customHeight="1">
      <c r="B42" s="68" t="s">
        <v>580</v>
      </c>
      <c r="C42" s="60" t="s">
        <v>5293</v>
      </c>
      <c r="D42" s="61" t="s">
        <v>581</v>
      </c>
      <c r="F42" s="52" t="s">
        <v>582</v>
      </c>
    </row>
    <row r="43" spans="2:6" ht="35.1" customHeight="1">
      <c r="B43" s="68" t="s">
        <v>583</v>
      </c>
      <c r="C43" s="60" t="s">
        <v>5294</v>
      </c>
      <c r="D43" s="61" t="s">
        <v>5295</v>
      </c>
      <c r="F43" s="52" t="s">
        <v>585</v>
      </c>
    </row>
    <row r="44" spans="2:6" ht="35.1" customHeight="1">
      <c r="B44" s="68" t="s">
        <v>586</v>
      </c>
      <c r="C44" s="60" t="s">
        <v>5260</v>
      </c>
      <c r="D44" s="61" t="s">
        <v>587</v>
      </c>
      <c r="F44" s="52" t="s">
        <v>588</v>
      </c>
    </row>
    <row r="45" spans="2:6" ht="35.1" customHeight="1">
      <c r="B45" s="68" t="s">
        <v>589</v>
      </c>
      <c r="C45" s="60" t="s">
        <v>5261</v>
      </c>
      <c r="D45" s="61" t="s">
        <v>590</v>
      </c>
      <c r="F45" s="52" t="s">
        <v>591</v>
      </c>
    </row>
    <row r="46" spans="2:6" ht="35.1" customHeight="1">
      <c r="B46" s="68" t="s">
        <v>592</v>
      </c>
      <c r="C46" s="60" t="s">
        <v>5296</v>
      </c>
      <c r="D46" s="61" t="s">
        <v>5297</v>
      </c>
      <c r="F46" s="52" t="s">
        <v>593</v>
      </c>
    </row>
    <row r="47" spans="2:6" ht="35.1" customHeight="1">
      <c r="B47" s="68" t="s">
        <v>594</v>
      </c>
      <c r="C47" s="60" t="s">
        <v>5298</v>
      </c>
      <c r="D47" s="61" t="s">
        <v>5299</v>
      </c>
      <c r="F47" s="52"/>
    </row>
    <row r="48" spans="2:6" ht="35.1" customHeight="1">
      <c r="B48" s="68" t="s">
        <v>595</v>
      </c>
      <c r="C48" s="60" t="s">
        <v>5300</v>
      </c>
      <c r="D48" s="61" t="s">
        <v>5301</v>
      </c>
      <c r="F48" s="55" t="s">
        <v>596</v>
      </c>
    </row>
    <row r="49" spans="2:6" ht="35.1" customHeight="1">
      <c r="B49" s="68" t="s">
        <v>597</v>
      </c>
      <c r="C49" s="60" t="s">
        <v>5302</v>
      </c>
      <c r="D49" s="61" t="s">
        <v>598</v>
      </c>
      <c r="F49" s="52" t="s">
        <v>599</v>
      </c>
    </row>
    <row r="50" spans="2:6" ht="35.1" customHeight="1">
      <c r="B50" s="68" t="s">
        <v>600</v>
      </c>
      <c r="C50" s="60" t="s">
        <v>5268</v>
      </c>
      <c r="D50" s="61" t="s">
        <v>601</v>
      </c>
      <c r="F50" s="52" t="s">
        <v>602</v>
      </c>
    </row>
    <row r="51" spans="2:6" ht="35.1" customHeight="1">
      <c r="B51" s="68" t="s">
        <v>603</v>
      </c>
      <c r="C51" s="60" t="s">
        <v>604</v>
      </c>
      <c r="D51" s="61" t="s">
        <v>605</v>
      </c>
      <c r="F51" s="52" t="s">
        <v>606</v>
      </c>
    </row>
    <row r="52" spans="2:6" ht="35.1" customHeight="1">
      <c r="B52" s="68" t="s">
        <v>607</v>
      </c>
      <c r="C52" s="60" t="s">
        <v>5303</v>
      </c>
      <c r="D52" s="61" t="s">
        <v>608</v>
      </c>
      <c r="F52" s="52"/>
    </row>
    <row r="53" spans="2:6" ht="35.1" customHeight="1">
      <c r="B53" s="68" t="s">
        <v>609</v>
      </c>
      <c r="C53" s="60" t="s">
        <v>5304</v>
      </c>
      <c r="D53" s="61" t="s">
        <v>610</v>
      </c>
      <c r="F53" s="58" t="s">
        <v>611</v>
      </c>
    </row>
    <row r="54" spans="2:6" ht="35.1" customHeight="1">
      <c r="B54" s="68" t="s">
        <v>612</v>
      </c>
      <c r="C54" s="60" t="s">
        <v>5305</v>
      </c>
      <c r="D54" s="61" t="s">
        <v>613</v>
      </c>
      <c r="F54" s="52" t="s">
        <v>614</v>
      </c>
    </row>
    <row r="55" spans="2:6" ht="35.1" customHeight="1">
      <c r="B55" s="68" t="s">
        <v>615</v>
      </c>
      <c r="C55" s="60" t="s">
        <v>5306</v>
      </c>
      <c r="D55" s="61" t="s">
        <v>616</v>
      </c>
      <c r="F55" s="52" t="s">
        <v>617</v>
      </c>
    </row>
    <row r="56" spans="2:6" ht="35.1" customHeight="1">
      <c r="B56" s="69" t="s">
        <v>618</v>
      </c>
      <c r="C56" s="63" t="s">
        <v>5307</v>
      </c>
      <c r="D56" s="64" t="s">
        <v>619</v>
      </c>
      <c r="F56" s="52" t="s">
        <v>620</v>
      </c>
    </row>
    <row r="57" spans="2:6" ht="35.1" customHeight="1">
      <c r="B57" s="68" t="s">
        <v>621</v>
      </c>
      <c r="C57" s="60" t="s">
        <v>622</v>
      </c>
      <c r="D57" s="61" t="s">
        <v>623</v>
      </c>
      <c r="F57" s="52" t="s">
        <v>624</v>
      </c>
    </row>
    <row r="58" spans="2:6" ht="35.1" customHeight="1">
      <c r="B58" s="69" t="s">
        <v>625</v>
      </c>
      <c r="C58" s="63" t="s">
        <v>5308</v>
      </c>
      <c r="D58" s="64" t="s">
        <v>5309</v>
      </c>
      <c r="F58" s="52" t="s">
        <v>626</v>
      </c>
    </row>
    <row r="59" spans="2:6" ht="35.1" customHeight="1">
      <c r="B59" s="69" t="s">
        <v>627</v>
      </c>
      <c r="C59" s="63" t="s">
        <v>5310</v>
      </c>
      <c r="D59" s="64" t="s">
        <v>628</v>
      </c>
      <c r="F59" s="52" t="s">
        <v>629</v>
      </c>
    </row>
    <row r="60" spans="2:6" ht="35.1" customHeight="1">
      <c r="B60" s="68" t="s">
        <v>630</v>
      </c>
      <c r="C60" s="60" t="s">
        <v>5311</v>
      </c>
      <c r="D60" s="61" t="s">
        <v>631</v>
      </c>
      <c r="F60" s="52" t="s">
        <v>632</v>
      </c>
    </row>
    <row r="61" spans="2:6" ht="35.1" customHeight="1">
      <c r="B61" s="68" t="s">
        <v>633</v>
      </c>
      <c r="C61" s="60" t="s">
        <v>5312</v>
      </c>
      <c r="D61" s="61" t="s">
        <v>634</v>
      </c>
      <c r="F61" s="52" t="s">
        <v>635</v>
      </c>
    </row>
    <row r="62" spans="2:6" ht="35.1" customHeight="1">
      <c r="B62" s="69" t="s">
        <v>636</v>
      </c>
      <c r="C62" s="63" t="s">
        <v>5313</v>
      </c>
      <c r="D62" s="64" t="s">
        <v>637</v>
      </c>
      <c r="F62" s="52"/>
    </row>
    <row r="63" spans="2:6" ht="35.1" customHeight="1">
      <c r="B63" s="69" t="s">
        <v>638</v>
      </c>
      <c r="C63" s="63" t="s">
        <v>5314</v>
      </c>
      <c r="D63" s="64" t="s">
        <v>5315</v>
      </c>
      <c r="F63" s="58" t="s">
        <v>639</v>
      </c>
    </row>
    <row r="64" spans="2:6" ht="35.1" customHeight="1">
      <c r="B64" s="68" t="s">
        <v>640</v>
      </c>
      <c r="C64" s="60" t="s">
        <v>5316</v>
      </c>
      <c r="D64" s="61" t="s">
        <v>5317</v>
      </c>
      <c r="F64" s="52" t="s">
        <v>641</v>
      </c>
    </row>
    <row r="65" spans="2:6" ht="35.1" customHeight="1">
      <c r="B65" s="68" t="s">
        <v>642</v>
      </c>
      <c r="C65" s="60" t="s">
        <v>5318</v>
      </c>
      <c r="D65" s="61" t="s">
        <v>643</v>
      </c>
      <c r="F65" s="52" t="s">
        <v>644</v>
      </c>
    </row>
    <row r="66" spans="2:6" ht="35.1" customHeight="1">
      <c r="B66" s="68" t="s">
        <v>645</v>
      </c>
      <c r="C66" s="60" t="s">
        <v>646</v>
      </c>
      <c r="D66" s="61" t="s">
        <v>647</v>
      </c>
      <c r="F66" s="52" t="s">
        <v>648</v>
      </c>
    </row>
    <row r="67" spans="2:6" ht="35.1" customHeight="1">
      <c r="B67" s="68" t="s">
        <v>649</v>
      </c>
      <c r="C67" s="60" t="s">
        <v>650</v>
      </c>
      <c r="D67" s="61" t="s">
        <v>651</v>
      </c>
      <c r="F67" s="52" t="s">
        <v>652</v>
      </c>
    </row>
    <row r="68" spans="2:6" ht="35.1" customHeight="1">
      <c r="B68" s="68" t="s">
        <v>653</v>
      </c>
      <c r="C68" s="60" t="s">
        <v>650</v>
      </c>
      <c r="D68" s="61" t="s">
        <v>654</v>
      </c>
      <c r="F68" s="52" t="s">
        <v>655</v>
      </c>
    </row>
    <row r="69" spans="2:6" ht="35.1" customHeight="1">
      <c r="B69" s="68" t="s">
        <v>656</v>
      </c>
      <c r="C69" s="60" t="s">
        <v>657</v>
      </c>
      <c r="D69" s="61" t="s">
        <v>658</v>
      </c>
      <c r="F69" s="52"/>
    </row>
    <row r="70" spans="2:6" ht="35.1" customHeight="1">
      <c r="B70" s="68" t="s">
        <v>659</v>
      </c>
      <c r="C70" s="60" t="s">
        <v>660</v>
      </c>
      <c r="D70" s="61" t="s">
        <v>661</v>
      </c>
      <c r="F70" s="58" t="s">
        <v>662</v>
      </c>
    </row>
    <row r="71" spans="2:6" ht="35.1" customHeight="1">
      <c r="B71" s="68" t="s">
        <v>663</v>
      </c>
      <c r="C71" s="60" t="s">
        <v>664</v>
      </c>
      <c r="D71" s="61" t="s">
        <v>665</v>
      </c>
      <c r="F71" s="52" t="s">
        <v>666</v>
      </c>
    </row>
    <row r="72" spans="2:6" ht="35.1" customHeight="1">
      <c r="B72" s="68" t="s">
        <v>667</v>
      </c>
      <c r="C72" s="60" t="s">
        <v>668</v>
      </c>
      <c r="D72" s="61" t="s">
        <v>669</v>
      </c>
      <c r="F72" s="52" t="s">
        <v>670</v>
      </c>
    </row>
    <row r="73" spans="2:6" ht="35.1" customHeight="1">
      <c r="B73" s="69" t="s">
        <v>671</v>
      </c>
      <c r="C73" s="63" t="s">
        <v>672</v>
      </c>
      <c r="D73" s="64" t="s">
        <v>5319</v>
      </c>
      <c r="F73" s="52" t="s">
        <v>673</v>
      </c>
    </row>
    <row r="74" spans="2:6" ht="35.1" customHeight="1">
      <c r="B74" s="69" t="s">
        <v>674</v>
      </c>
      <c r="C74" s="63" t="s">
        <v>675</v>
      </c>
      <c r="D74" s="64" t="s">
        <v>676</v>
      </c>
      <c r="F74" s="52"/>
    </row>
    <row r="75" spans="2:6" ht="35.1" customHeight="1">
      <c r="B75" s="69" t="s">
        <v>677</v>
      </c>
      <c r="C75" s="63" t="s">
        <v>678</v>
      </c>
      <c r="D75" s="64" t="s">
        <v>679</v>
      </c>
      <c r="F75" s="58" t="s">
        <v>680</v>
      </c>
    </row>
    <row r="76" spans="2:6" ht="35.1" customHeight="1">
      <c r="B76" s="68" t="s">
        <v>681</v>
      </c>
      <c r="C76" s="60" t="s">
        <v>5320</v>
      </c>
      <c r="D76" s="61" t="s">
        <v>5321</v>
      </c>
      <c r="F76" s="52" t="s">
        <v>682</v>
      </c>
    </row>
    <row r="77" spans="2:6" ht="35.1" customHeight="1">
      <c r="B77" s="68" t="s">
        <v>683</v>
      </c>
      <c r="C77" s="60" t="s">
        <v>5322</v>
      </c>
      <c r="D77" s="61" t="s">
        <v>684</v>
      </c>
      <c r="F77" s="52" t="s">
        <v>685</v>
      </c>
    </row>
    <row r="78" spans="2:6" ht="35.1" customHeight="1">
      <c r="B78" s="68"/>
      <c r="C78" s="60"/>
      <c r="D78" s="61"/>
      <c r="F78" s="52" t="s">
        <v>686</v>
      </c>
    </row>
    <row r="79" spans="2:6" ht="35.1" customHeight="1">
      <c r="B79" s="68" t="s">
        <v>687</v>
      </c>
      <c r="C79" s="60" t="s">
        <v>688</v>
      </c>
      <c r="D79" s="61" t="s">
        <v>689</v>
      </c>
      <c r="F79" s="52" t="s">
        <v>690</v>
      </c>
    </row>
    <row r="80" spans="2:6" ht="35.1" customHeight="1">
      <c r="B80" s="69" t="s">
        <v>691</v>
      </c>
      <c r="C80" s="63" t="s">
        <v>692</v>
      </c>
      <c r="D80" s="64" t="s">
        <v>693</v>
      </c>
      <c r="F80" s="52" t="s">
        <v>694</v>
      </c>
    </row>
    <row r="81" spans="2:6" ht="35.1" customHeight="1">
      <c r="B81" s="69" t="s">
        <v>695</v>
      </c>
      <c r="C81" s="63" t="s">
        <v>692</v>
      </c>
      <c r="D81" s="64" t="s">
        <v>696</v>
      </c>
      <c r="F81" s="52" t="s">
        <v>697</v>
      </c>
    </row>
    <row r="82" spans="2:6" ht="35.1" customHeight="1">
      <c r="B82" s="68" t="s">
        <v>698</v>
      </c>
      <c r="C82" s="60" t="s">
        <v>699</v>
      </c>
      <c r="D82" s="64" t="s">
        <v>700</v>
      </c>
      <c r="F82" s="52"/>
    </row>
    <row r="83" spans="2:6" ht="35.1" customHeight="1">
      <c r="B83" s="70"/>
      <c r="F83" s="58" t="s">
        <v>701</v>
      </c>
    </row>
    <row r="84" spans="2:6" ht="35.1" customHeight="1">
      <c r="B84" s="47" t="s">
        <v>702</v>
      </c>
      <c r="C84" s="48"/>
      <c r="D84" s="49"/>
      <c r="F84" s="52" t="s">
        <v>703</v>
      </c>
    </row>
    <row r="85" spans="2:6" ht="35.1" customHeight="1">
      <c r="B85" s="67" t="s">
        <v>704</v>
      </c>
      <c r="C85" s="67" t="s">
        <v>705</v>
      </c>
      <c r="D85" s="67" t="s">
        <v>706</v>
      </c>
      <c r="F85" s="52" t="s">
        <v>707</v>
      </c>
    </row>
    <row r="86" spans="2:6" ht="35.1" customHeight="1">
      <c r="B86" s="68" t="s">
        <v>708</v>
      </c>
      <c r="C86" s="60" t="s">
        <v>5323</v>
      </c>
      <c r="D86" s="61" t="s">
        <v>709</v>
      </c>
      <c r="F86" s="52" t="s">
        <v>710</v>
      </c>
    </row>
    <row r="87" spans="2:6" ht="35.1" customHeight="1">
      <c r="B87" s="69" t="s">
        <v>711</v>
      </c>
      <c r="C87" s="63" t="s">
        <v>712</v>
      </c>
      <c r="D87" s="64" t="s">
        <v>713</v>
      </c>
      <c r="F87" s="52" t="s">
        <v>714</v>
      </c>
    </row>
    <row r="88" spans="2:6" ht="35.1" customHeight="1">
      <c r="B88" s="68" t="s">
        <v>715</v>
      </c>
      <c r="C88" s="60" t="s">
        <v>5324</v>
      </c>
      <c r="D88" s="61" t="s">
        <v>5325</v>
      </c>
      <c r="F88" s="52" t="s">
        <v>716</v>
      </c>
    </row>
    <row r="89" spans="2:6" ht="35.1" customHeight="1">
      <c r="B89" s="68" t="s">
        <v>717</v>
      </c>
      <c r="C89" s="60" t="s">
        <v>5326</v>
      </c>
      <c r="D89" s="61" t="s">
        <v>5327</v>
      </c>
      <c r="F89" s="52" t="s">
        <v>718</v>
      </c>
    </row>
    <row r="90" spans="2:6" ht="35.1" customHeight="1">
      <c r="B90" s="69" t="s">
        <v>719</v>
      </c>
      <c r="C90" s="63" t="s">
        <v>5328</v>
      </c>
      <c r="D90" s="64" t="s">
        <v>5329</v>
      </c>
      <c r="F90" s="52" t="s">
        <v>720</v>
      </c>
    </row>
    <row r="91" spans="2:6" ht="35.1" customHeight="1">
      <c r="B91" s="69" t="s">
        <v>721</v>
      </c>
      <c r="C91" s="63" t="s">
        <v>5330</v>
      </c>
      <c r="D91" s="64" t="s">
        <v>5331</v>
      </c>
      <c r="F91" s="52" t="s">
        <v>722</v>
      </c>
    </row>
    <row r="92" spans="2:6" ht="35.1" customHeight="1">
      <c r="B92" s="69" t="s">
        <v>723</v>
      </c>
      <c r="C92" s="63" t="s">
        <v>5332</v>
      </c>
      <c r="D92" s="64" t="s">
        <v>724</v>
      </c>
      <c r="F92" s="52" t="s">
        <v>725</v>
      </c>
    </row>
    <row r="93" spans="2:6" ht="35.1" customHeight="1">
      <c r="B93" s="69" t="s">
        <v>726</v>
      </c>
      <c r="C93" s="63" t="s">
        <v>5333</v>
      </c>
      <c r="D93" s="64" t="s">
        <v>727</v>
      </c>
      <c r="F93" s="52" t="s">
        <v>728</v>
      </c>
    </row>
    <row r="94" spans="2:6" ht="35.1" customHeight="1">
      <c r="B94" s="69" t="s">
        <v>729</v>
      </c>
      <c r="C94" s="63" t="s">
        <v>5334</v>
      </c>
      <c r="D94" s="64" t="s">
        <v>730</v>
      </c>
      <c r="F94" s="52"/>
    </row>
    <row r="95" spans="2:6" ht="35.1" customHeight="1">
      <c r="B95" s="69" t="s">
        <v>731</v>
      </c>
      <c r="C95" s="63" t="s">
        <v>5335</v>
      </c>
      <c r="D95" s="64" t="s">
        <v>732</v>
      </c>
    </row>
    <row r="96" spans="2:6" ht="35.1" customHeight="1">
      <c r="B96" s="69" t="s">
        <v>733</v>
      </c>
      <c r="C96" s="63" t="s">
        <v>734</v>
      </c>
      <c r="D96" s="64" t="s">
        <v>735</v>
      </c>
    </row>
    <row r="97" spans="2:4" ht="35.1" customHeight="1">
      <c r="B97" s="69" t="s">
        <v>736</v>
      </c>
      <c r="C97" s="63" t="s">
        <v>5336</v>
      </c>
      <c r="D97" s="64" t="s">
        <v>737</v>
      </c>
    </row>
    <row r="98" spans="2:4" ht="35.1" customHeight="1">
      <c r="B98" s="69" t="s">
        <v>738</v>
      </c>
      <c r="C98" s="63" t="s">
        <v>5337</v>
      </c>
      <c r="D98" s="64" t="s">
        <v>739</v>
      </c>
    </row>
    <row r="99" spans="2:4" ht="35.1" customHeight="1">
      <c r="B99" s="69" t="s">
        <v>740</v>
      </c>
      <c r="C99" s="63" t="s">
        <v>5338</v>
      </c>
      <c r="D99" s="64" t="s">
        <v>742</v>
      </c>
    </row>
    <row r="100" spans="2:4" ht="35.1" customHeight="1">
      <c r="B100" s="69" t="s">
        <v>743</v>
      </c>
      <c r="C100" s="63" t="s">
        <v>5339</v>
      </c>
      <c r="D100" s="64" t="s">
        <v>5340</v>
      </c>
    </row>
    <row r="101" spans="2:4" ht="35.1" customHeight="1">
      <c r="B101" s="69" t="s">
        <v>744</v>
      </c>
      <c r="C101" s="63" t="s">
        <v>5341</v>
      </c>
      <c r="D101" s="64" t="s">
        <v>745</v>
      </c>
    </row>
    <row r="102" spans="2:4" ht="35.1" customHeight="1">
      <c r="B102" s="69" t="s">
        <v>746</v>
      </c>
      <c r="C102" s="63" t="s">
        <v>5342</v>
      </c>
      <c r="D102" s="64" t="s">
        <v>747</v>
      </c>
    </row>
    <row r="103" spans="2:4" ht="35.1" customHeight="1">
      <c r="B103" s="69" t="s">
        <v>748</v>
      </c>
      <c r="C103" s="63" t="s">
        <v>5343</v>
      </c>
      <c r="D103" s="64" t="s">
        <v>749</v>
      </c>
    </row>
    <row r="104" spans="2:4" ht="35.1" customHeight="1">
      <c r="B104" s="69" t="s">
        <v>750</v>
      </c>
      <c r="C104" s="63" t="s">
        <v>5344</v>
      </c>
      <c r="D104" s="64" t="s">
        <v>751</v>
      </c>
    </row>
    <row r="105" spans="2:4" ht="35.1" customHeight="1">
      <c r="B105" s="69" t="s">
        <v>752</v>
      </c>
      <c r="C105" s="63" t="s">
        <v>5345</v>
      </c>
      <c r="D105" s="64" t="s">
        <v>5346</v>
      </c>
    </row>
    <row r="106" spans="2:4" ht="35.1" customHeight="1">
      <c r="B106" s="69" t="s">
        <v>753</v>
      </c>
      <c r="C106" s="63" t="s">
        <v>5347</v>
      </c>
      <c r="D106" s="64" t="s">
        <v>754</v>
      </c>
    </row>
    <row r="107" spans="2:4" ht="35.1" customHeight="1">
      <c r="B107" s="69" t="s">
        <v>755</v>
      </c>
      <c r="C107" s="63" t="s">
        <v>5348</v>
      </c>
      <c r="D107" s="64" t="s">
        <v>756</v>
      </c>
    </row>
    <row r="108" spans="2:4" ht="35.1" customHeight="1">
      <c r="B108" s="69" t="s">
        <v>757</v>
      </c>
      <c r="C108" s="63" t="s">
        <v>5349</v>
      </c>
      <c r="D108" s="64" t="s">
        <v>758</v>
      </c>
    </row>
    <row r="109" spans="2:4" ht="35.1" customHeight="1">
      <c r="B109" s="69" t="s">
        <v>759</v>
      </c>
      <c r="C109" s="63" t="s">
        <v>760</v>
      </c>
      <c r="D109" s="64" t="s">
        <v>5350</v>
      </c>
    </row>
    <row r="110" spans="2:4" ht="35.1" customHeight="1">
      <c r="B110" s="69" t="s">
        <v>761</v>
      </c>
      <c r="C110" s="63" t="s">
        <v>762</v>
      </c>
      <c r="D110" s="64" t="s">
        <v>763</v>
      </c>
    </row>
    <row r="111" spans="2:4" ht="35.1" customHeight="1">
      <c r="B111" s="69" t="s">
        <v>764</v>
      </c>
      <c r="C111" s="63" t="s">
        <v>765</v>
      </c>
      <c r="D111" s="64" t="s">
        <v>5351</v>
      </c>
    </row>
    <row r="112" spans="2:4" ht="35.1" customHeight="1">
      <c r="B112" s="69" t="s">
        <v>766</v>
      </c>
      <c r="C112" s="63" t="s">
        <v>767</v>
      </c>
      <c r="D112" s="64" t="s">
        <v>768</v>
      </c>
    </row>
    <row r="113" spans="2:4" ht="35.1" customHeight="1">
      <c r="B113" s="69" t="s">
        <v>769</v>
      </c>
      <c r="C113" s="63" t="s">
        <v>770</v>
      </c>
      <c r="D113" s="64" t="s">
        <v>771</v>
      </c>
    </row>
    <row r="114" spans="2:4" ht="35.1" customHeight="1">
      <c r="B114" s="69" t="s">
        <v>772</v>
      </c>
      <c r="C114" s="60" t="s">
        <v>773</v>
      </c>
      <c r="D114" s="64" t="s">
        <v>774</v>
      </c>
    </row>
    <row r="115" spans="2:4" ht="35.1" customHeight="1"/>
    <row r="116" spans="2:4" ht="35.1" customHeight="1">
      <c r="B116" s="47" t="s">
        <v>775</v>
      </c>
      <c r="C116" s="48"/>
      <c r="D116" s="49"/>
    </row>
    <row r="117" spans="2:4" ht="35.1" customHeight="1">
      <c r="B117" s="68" t="s">
        <v>780</v>
      </c>
      <c r="C117" s="60" t="s">
        <v>776</v>
      </c>
      <c r="D117" s="61" t="s">
        <v>777</v>
      </c>
    </row>
    <row r="118" spans="2:4" ht="35.1" customHeight="1">
      <c r="B118" s="68" t="s">
        <v>5352</v>
      </c>
      <c r="C118" s="60" t="s">
        <v>778</v>
      </c>
      <c r="D118" s="61" t="s">
        <v>779</v>
      </c>
    </row>
    <row r="119" spans="2:4" ht="35.1" customHeight="1">
      <c r="B119" s="68" t="s">
        <v>5353</v>
      </c>
      <c r="C119" s="60" t="s">
        <v>781</v>
      </c>
      <c r="D119" s="61" t="s">
        <v>782</v>
      </c>
    </row>
    <row r="120" spans="2:4" ht="35.1" customHeight="1">
      <c r="B120" s="68" t="s">
        <v>783</v>
      </c>
      <c r="C120" s="60" t="s">
        <v>784</v>
      </c>
      <c r="D120" s="61" t="s">
        <v>785</v>
      </c>
    </row>
    <row r="121" spans="2:4" ht="35.1" customHeight="1">
      <c r="B121" s="68" t="s">
        <v>786</v>
      </c>
      <c r="C121" s="60" t="s">
        <v>787</v>
      </c>
      <c r="D121" s="61" t="s">
        <v>788</v>
      </c>
    </row>
    <row r="122" spans="2:4" ht="35.1" customHeight="1">
      <c r="B122" s="68" t="s">
        <v>789</v>
      </c>
      <c r="C122" s="60" t="s">
        <v>778</v>
      </c>
      <c r="D122" s="61" t="s">
        <v>790</v>
      </c>
    </row>
    <row r="123" spans="2:4" ht="35.1" customHeight="1">
      <c r="B123" s="68" t="s">
        <v>791</v>
      </c>
      <c r="C123" s="60" t="s">
        <v>792</v>
      </c>
      <c r="D123" s="61" t="s">
        <v>793</v>
      </c>
    </row>
    <row r="124" spans="2:4" ht="35.1" customHeight="1">
      <c r="B124" s="69" t="s">
        <v>794</v>
      </c>
      <c r="C124" s="63" t="s">
        <v>769</v>
      </c>
      <c r="D124" s="64" t="s">
        <v>795</v>
      </c>
    </row>
    <row r="125" spans="2:4" ht="35.1" customHeight="1">
      <c r="B125" s="69" t="s">
        <v>796</v>
      </c>
      <c r="C125" s="60" t="s">
        <v>797</v>
      </c>
      <c r="D125" s="61" t="s">
        <v>798</v>
      </c>
    </row>
    <row r="126" spans="2:4" ht="35.1" customHeight="1">
      <c r="B126" s="71"/>
      <c r="C126" s="71"/>
      <c r="D126" s="71"/>
    </row>
    <row r="127" spans="2:4" ht="35.1" customHeight="1">
      <c r="B127" s="47" t="s">
        <v>799</v>
      </c>
      <c r="C127" s="48"/>
      <c r="D127" s="49"/>
    </row>
    <row r="128" spans="2:4" ht="35.1" customHeight="1">
      <c r="B128" s="72" t="s">
        <v>800</v>
      </c>
      <c r="C128" s="72"/>
      <c r="D128" s="72"/>
    </row>
    <row r="129" spans="2:4" ht="35.1" customHeight="1">
      <c r="B129" s="67" t="s">
        <v>801</v>
      </c>
      <c r="C129" s="67" t="s">
        <v>802</v>
      </c>
      <c r="D129" s="67" t="s">
        <v>803</v>
      </c>
    </row>
    <row r="130" spans="2:4" ht="35.1" customHeight="1">
      <c r="B130" s="73" t="s">
        <v>804</v>
      </c>
      <c r="C130" s="74" t="s">
        <v>805</v>
      </c>
      <c r="D130" s="75" t="s">
        <v>806</v>
      </c>
    </row>
    <row r="131" spans="2:4" ht="35.1" customHeight="1">
      <c r="B131" s="73" t="s">
        <v>807</v>
      </c>
      <c r="C131" s="74" t="s">
        <v>808</v>
      </c>
      <c r="D131" s="75" t="s">
        <v>809</v>
      </c>
    </row>
    <row r="132" spans="2:4" ht="35.1" customHeight="1">
      <c r="B132" s="52"/>
      <c r="C132" s="52"/>
      <c r="D132" s="52"/>
    </row>
    <row r="133" spans="2:4" ht="35.1" customHeight="1">
      <c r="B133" s="76" t="s">
        <v>810</v>
      </c>
      <c r="C133" s="52"/>
      <c r="D133" s="52"/>
    </row>
    <row r="134" spans="2:4" ht="35.1" customHeight="1">
      <c r="B134" s="52"/>
      <c r="C134" s="52"/>
      <c r="D134" s="52"/>
    </row>
    <row r="135" spans="2:4" ht="35.1" customHeight="1">
      <c r="B135" s="47" t="s">
        <v>811</v>
      </c>
      <c r="C135" s="48"/>
      <c r="D135" s="49"/>
    </row>
    <row r="136" spans="2:4" ht="35.1" customHeight="1">
      <c r="B136" s="52"/>
      <c r="C136" s="52"/>
      <c r="D136" s="52"/>
    </row>
    <row r="137" spans="2:4" ht="35.1" customHeight="1">
      <c r="B137" s="67" t="s">
        <v>812</v>
      </c>
      <c r="C137" s="67" t="s">
        <v>813</v>
      </c>
      <c r="D137" s="67" t="s">
        <v>814</v>
      </c>
    </row>
    <row r="138" spans="2:4" ht="35.1" customHeight="1">
      <c r="B138" s="74" t="s">
        <v>815</v>
      </c>
      <c r="C138" s="75" t="s">
        <v>816</v>
      </c>
      <c r="D138" s="74" t="s">
        <v>817</v>
      </c>
    </row>
    <row r="139" spans="2:4" ht="35.1" customHeight="1">
      <c r="B139" s="74" t="s">
        <v>419</v>
      </c>
      <c r="C139" s="74" t="s">
        <v>818</v>
      </c>
      <c r="D139" s="74" t="s">
        <v>819</v>
      </c>
    </row>
    <row r="140" spans="2:4" ht="35.1" customHeight="1">
      <c r="B140" s="74" t="s">
        <v>820</v>
      </c>
      <c r="C140" s="74" t="s">
        <v>821</v>
      </c>
      <c r="D140" s="74" t="s">
        <v>822</v>
      </c>
    </row>
    <row r="141" spans="2:4" ht="35.1" customHeight="1">
      <c r="B141" s="74" t="s">
        <v>823</v>
      </c>
      <c r="C141" s="74" t="s">
        <v>824</v>
      </c>
      <c r="D141" s="74" t="s">
        <v>825</v>
      </c>
    </row>
    <row r="142" spans="2:4" ht="35.1" customHeight="1">
      <c r="B142" s="74" t="s">
        <v>826</v>
      </c>
      <c r="C142" s="75" t="s">
        <v>827</v>
      </c>
      <c r="D142" s="74" t="s">
        <v>822</v>
      </c>
    </row>
    <row r="143" spans="2:4" ht="35.1" customHeight="1">
      <c r="B143" s="74" t="s">
        <v>426</v>
      </c>
      <c r="C143" s="74" t="s">
        <v>828</v>
      </c>
      <c r="D143" s="74" t="s">
        <v>829</v>
      </c>
    </row>
    <row r="144" spans="2:4" ht="35.1" customHeight="1">
      <c r="B144" s="74" t="s">
        <v>830</v>
      </c>
      <c r="C144" s="75" t="s">
        <v>831</v>
      </c>
      <c r="D144" s="74" t="s">
        <v>832</v>
      </c>
    </row>
    <row r="145" spans="2:4" ht="35.1" customHeight="1">
      <c r="B145" s="52"/>
      <c r="C145" s="52"/>
      <c r="D145" s="52"/>
    </row>
    <row r="146" spans="2:4" ht="35.1" customHeight="1">
      <c r="B146" s="77" t="s">
        <v>833</v>
      </c>
      <c r="C146" s="52"/>
      <c r="D146" s="52"/>
    </row>
    <row r="147" spans="2:4" ht="35.1" customHeight="1">
      <c r="B147" s="77" t="s">
        <v>834</v>
      </c>
      <c r="C147" s="52"/>
      <c r="D147" s="52"/>
    </row>
    <row r="148" spans="2:4" ht="35.1" customHeight="1">
      <c r="B148" s="52"/>
      <c r="C148" s="52"/>
      <c r="D148" s="52"/>
    </row>
    <row r="149" spans="2:4" ht="35.1" customHeight="1">
      <c r="B149" s="47" t="s">
        <v>835</v>
      </c>
      <c r="C149" s="48"/>
      <c r="D149" s="49"/>
    </row>
    <row r="150" spans="2:4" ht="35.1" customHeight="1">
      <c r="B150" s="52"/>
      <c r="C150" s="52"/>
      <c r="D150" s="52"/>
    </row>
    <row r="151" spans="2:4" ht="35.1" customHeight="1">
      <c r="B151" s="67" t="s">
        <v>836</v>
      </c>
      <c r="C151" s="67" t="s">
        <v>837</v>
      </c>
      <c r="D151" s="67"/>
    </row>
    <row r="152" spans="2:4" ht="35.1" customHeight="1">
      <c r="B152" s="78" t="s">
        <v>838</v>
      </c>
      <c r="C152" s="79" t="s">
        <v>839</v>
      </c>
      <c r="D152" s="52"/>
    </row>
    <row r="153" spans="2:4" ht="35.1" customHeight="1">
      <c r="B153" s="78" t="s">
        <v>840</v>
      </c>
      <c r="C153" s="79" t="s">
        <v>841</v>
      </c>
      <c r="D153" s="52"/>
    </row>
    <row r="154" spans="2:4" ht="35.1" customHeight="1">
      <c r="B154" s="78" t="s">
        <v>842</v>
      </c>
      <c r="C154" s="79" t="s">
        <v>843</v>
      </c>
      <c r="D154" s="52"/>
    </row>
    <row r="155" spans="2:4" ht="35.1" customHeight="1">
      <c r="B155" s="78" t="s">
        <v>844</v>
      </c>
      <c r="C155" s="79" t="s">
        <v>845</v>
      </c>
      <c r="D155" s="52"/>
    </row>
    <row r="156" spans="2:4" ht="35.1" customHeight="1">
      <c r="B156" s="78" t="s">
        <v>846</v>
      </c>
      <c r="C156" s="79" t="s">
        <v>847</v>
      </c>
      <c r="D156" s="52"/>
    </row>
    <row r="157" spans="2:4" ht="35.1" customHeight="1">
      <c r="B157" s="78" t="s">
        <v>848</v>
      </c>
      <c r="C157" s="79" t="s">
        <v>841</v>
      </c>
      <c r="D157" s="52"/>
    </row>
    <row r="158" spans="2:4" ht="35.1" customHeight="1">
      <c r="B158" s="78" t="s">
        <v>849</v>
      </c>
      <c r="C158" s="79" t="s">
        <v>850</v>
      </c>
      <c r="D158" s="52"/>
    </row>
    <row r="159" spans="2:4" ht="35.1" customHeight="1">
      <c r="B159" s="52"/>
      <c r="C159" s="52"/>
      <c r="D159" s="52"/>
    </row>
    <row r="160" spans="2:4" ht="35.1" customHeight="1">
      <c r="B160" s="80" t="s">
        <v>851</v>
      </c>
      <c r="C160" s="72"/>
      <c r="D160" s="72"/>
    </row>
    <row r="161" spans="2:4" ht="35.1" customHeight="1">
      <c r="B161" s="72"/>
      <c r="C161" s="72"/>
      <c r="D161" s="72"/>
    </row>
    <row r="162" spans="2:4" ht="35.1" customHeight="1">
      <c r="B162" s="47" t="s">
        <v>852</v>
      </c>
      <c r="C162" s="48"/>
      <c r="D162" s="49"/>
    </row>
    <row r="163" spans="2:4" ht="35.1" customHeight="1">
      <c r="B163" s="81" t="s">
        <v>853</v>
      </c>
      <c r="C163" s="72"/>
      <c r="D163" s="72"/>
    </row>
    <row r="164" spans="2:4" ht="35.1" customHeight="1">
      <c r="B164" s="81" t="s">
        <v>854</v>
      </c>
      <c r="C164" s="72"/>
      <c r="D164" s="72"/>
    </row>
    <row r="165" spans="2:4" ht="35.1" customHeight="1">
      <c r="B165" s="81" t="s">
        <v>855</v>
      </c>
      <c r="C165" s="72"/>
      <c r="D165" s="72"/>
    </row>
    <row r="166" spans="2:4" ht="35.1" customHeight="1">
      <c r="B166" s="72"/>
      <c r="C166" s="72"/>
      <c r="D166" s="72"/>
    </row>
    <row r="167" spans="2:4" ht="35.1" customHeight="1">
      <c r="B167" s="80" t="s">
        <v>856</v>
      </c>
      <c r="C167" s="72"/>
      <c r="D167" s="72"/>
    </row>
    <row r="168" spans="2:4" ht="35.1" customHeight="1">
      <c r="B168" s="72"/>
      <c r="C168" s="72"/>
      <c r="D168" s="72"/>
    </row>
    <row r="169" spans="2:4" ht="35.1" customHeight="1">
      <c r="B169" s="47" t="s">
        <v>857</v>
      </c>
      <c r="C169" s="48"/>
      <c r="D169" s="49"/>
    </row>
    <row r="170" spans="2:4" ht="35.1" customHeight="1">
      <c r="B170" s="47" t="s">
        <v>858</v>
      </c>
      <c r="C170" s="48"/>
      <c r="D170" s="49"/>
    </row>
    <row r="171" spans="2:4" ht="35.1" customHeight="1">
      <c r="B171" s="72"/>
      <c r="C171" s="72"/>
      <c r="D171" s="72"/>
    </row>
    <row r="172" spans="2:4" ht="35.1" customHeight="1">
      <c r="B172" s="67" t="s">
        <v>117</v>
      </c>
      <c r="C172" s="67" t="s">
        <v>859</v>
      </c>
      <c r="D172" s="67" t="s">
        <v>860</v>
      </c>
    </row>
    <row r="173" spans="2:4" ht="35.1" customHeight="1">
      <c r="B173" s="75" t="s">
        <v>861</v>
      </c>
      <c r="C173" s="82" t="s">
        <v>862</v>
      </c>
      <c r="D173" s="74" t="s">
        <v>863</v>
      </c>
    </row>
    <row r="174" spans="2:4" ht="35.1" customHeight="1">
      <c r="B174" s="75" t="s">
        <v>864</v>
      </c>
      <c r="C174" s="82" t="s">
        <v>865</v>
      </c>
      <c r="D174" s="73" t="s">
        <v>866</v>
      </c>
    </row>
    <row r="175" spans="2:4" ht="35.1" customHeight="1">
      <c r="B175" s="75" t="s">
        <v>867</v>
      </c>
      <c r="C175" s="82" t="s">
        <v>868</v>
      </c>
      <c r="D175" s="74" t="s">
        <v>869</v>
      </c>
    </row>
    <row r="176" spans="2:4" ht="35.1" customHeight="1">
      <c r="B176" s="75" t="s">
        <v>870</v>
      </c>
      <c r="C176" s="82" t="s">
        <v>871</v>
      </c>
      <c r="D176" s="74" t="s">
        <v>872</v>
      </c>
    </row>
    <row r="177" spans="2:4" ht="35.1" customHeight="1">
      <c r="B177" s="52"/>
      <c r="C177" s="52"/>
      <c r="D177" s="52"/>
    </row>
    <row r="178" spans="2:4" ht="35.1" customHeight="1">
      <c r="B178" s="1772" t="s">
        <v>873</v>
      </c>
      <c r="C178" s="1772"/>
      <c r="D178" s="1772"/>
    </row>
    <row r="179" spans="2:4" ht="35.1" customHeight="1">
      <c r="B179" s="1772"/>
      <c r="C179" s="1772"/>
      <c r="D179" s="1772"/>
    </row>
    <row r="180" spans="2:4" ht="35.1" customHeight="1">
      <c r="B180" s="52"/>
      <c r="C180" s="52"/>
      <c r="D180" s="52"/>
    </row>
    <row r="181" spans="2:4" ht="35.1" customHeight="1">
      <c r="B181" s="1772" t="s">
        <v>874</v>
      </c>
      <c r="C181" s="1772"/>
      <c r="D181" s="1772"/>
    </row>
    <row r="182" spans="2:4" ht="35.1" customHeight="1">
      <c r="B182" s="1772"/>
      <c r="C182" s="1772"/>
      <c r="D182" s="1772"/>
    </row>
    <row r="183" spans="2:4" ht="35.1" customHeight="1">
      <c r="B183" s="72"/>
      <c r="C183" s="72"/>
      <c r="D183" s="72"/>
    </row>
    <row r="184" spans="2:4" ht="35.1" customHeight="1">
      <c r="B184" s="47" t="s">
        <v>875</v>
      </c>
      <c r="C184" s="48"/>
      <c r="D184" s="49"/>
    </row>
    <row r="185" spans="2:4" ht="35.1" customHeight="1">
      <c r="B185" s="83"/>
      <c r="C185" s="52"/>
      <c r="D185" s="52"/>
    </row>
    <row r="186" spans="2:4" ht="35.1" customHeight="1">
      <c r="B186" s="84" t="s">
        <v>876</v>
      </c>
      <c r="C186" s="52"/>
      <c r="D186" s="52"/>
    </row>
    <row r="187" spans="2:4" ht="35.1" customHeight="1">
      <c r="B187" s="84" t="s">
        <v>877</v>
      </c>
      <c r="C187" s="52"/>
      <c r="D187" s="52"/>
    </row>
    <row r="188" spans="2:4" ht="35.1" customHeight="1">
      <c r="B188" s="84" t="s">
        <v>878</v>
      </c>
      <c r="C188" s="52"/>
      <c r="D188" s="52"/>
    </row>
    <row r="189" spans="2:4" ht="35.1" customHeight="1">
      <c r="B189" s="84" t="s">
        <v>879</v>
      </c>
      <c r="C189" s="52"/>
      <c r="D189" s="52"/>
    </row>
    <row r="190" spans="2:4" ht="35.1" customHeight="1">
      <c r="B190" s="84" t="s">
        <v>880</v>
      </c>
      <c r="C190" s="52"/>
      <c r="D190" s="52"/>
    </row>
    <row r="191" spans="2:4" ht="35.1" customHeight="1">
      <c r="B191" s="84" t="s">
        <v>881</v>
      </c>
      <c r="C191" s="52"/>
      <c r="D191" s="52"/>
    </row>
    <row r="192" spans="2:4" ht="35.1" customHeight="1">
      <c r="B192" s="52"/>
      <c r="C192" s="52"/>
      <c r="D192" s="52"/>
    </row>
    <row r="193" spans="2:4" ht="35.1" customHeight="1">
      <c r="B193" s="1773" t="s">
        <v>882</v>
      </c>
      <c r="C193" s="1773"/>
      <c r="D193" s="1773"/>
    </row>
    <row r="194" spans="2:4" ht="35.1" customHeight="1">
      <c r="B194" s="1773"/>
      <c r="C194" s="1773"/>
      <c r="D194" s="1773"/>
    </row>
    <row r="195" spans="2:4" ht="30" customHeight="1">
      <c r="B195" s="52"/>
      <c r="C195" s="52"/>
      <c r="D195" s="52"/>
    </row>
    <row r="196" spans="2:4" ht="30" customHeight="1">
      <c r="B196" s="72"/>
      <c r="C196" s="72"/>
      <c r="D196" s="72"/>
    </row>
    <row r="197" spans="2:4" ht="15.75">
      <c r="B197" s="72"/>
      <c r="C197" s="72"/>
      <c r="D197" s="72"/>
    </row>
    <row r="198" spans="2:4" ht="15.75">
      <c r="B198" s="72"/>
      <c r="C198" s="72"/>
      <c r="D198" s="72"/>
    </row>
    <row r="199" spans="2:4" ht="15.75">
      <c r="B199" s="72"/>
      <c r="C199" s="72"/>
      <c r="D199" s="72"/>
    </row>
    <row r="200" spans="2:4" ht="15.75">
      <c r="B200" s="72"/>
      <c r="C200" s="72"/>
      <c r="D200" s="72"/>
    </row>
    <row r="201" spans="2:4" ht="15.75">
      <c r="B201" s="72"/>
      <c r="C201" s="72"/>
      <c r="D201" s="72"/>
    </row>
    <row r="202" spans="2:4" ht="15.75">
      <c r="B202" s="72"/>
      <c r="C202" s="72"/>
      <c r="D202" s="72"/>
    </row>
    <row r="203" spans="2:4" ht="15.75">
      <c r="B203" s="72"/>
      <c r="C203" s="72"/>
      <c r="D203" s="72"/>
    </row>
    <row r="204" spans="2:4" ht="15.75">
      <c r="B204" s="72"/>
      <c r="C204" s="72"/>
      <c r="D204" s="72"/>
    </row>
    <row r="205" spans="2:4" ht="15.75">
      <c r="B205" s="72"/>
      <c r="C205" s="72"/>
      <c r="D205" s="72"/>
    </row>
  </sheetData>
  <mergeCells count="3">
    <mergeCell ref="B178:D179"/>
    <mergeCell ref="B181:D182"/>
    <mergeCell ref="B193:D194"/>
  </mergeCells>
  <hyperlinks>
    <hyperlink ref="B130" r:id="rId1" display="https://www.legifrance.gouv.fr/loda/id/LEGITEXT000021676844/" xr:uid="{C827E0BB-E121-4883-BF10-56E474DACEE2}"/>
    <hyperlink ref="B131" r:id="rId2" display="https://www.legifrance.gouv.fr/loda/id/JORFTEXT000028081402/" xr:uid="{9B8386C8-5FD8-42E4-9A11-B8BF03A78329}"/>
    <hyperlink ref="B133" r:id="rId3" display="https://www.legifrance.gouv.fr/loda/id/LEGITEXT000021676844/?utm_source=chatgpt.com" xr:uid="{5DD0CC78-B96E-4AF8-AF26-77E2420B1078}"/>
    <hyperlink ref="C173" r:id="rId4" display="https://agriculture.gouv.fr/telecharger/129253?utm_source=chatgpt.com" xr:uid="{A7445F5A-BD36-4DA2-9670-4D14AE12871D}"/>
    <hyperlink ref="C174" r:id="rId5" display="https://agriculture.gouv.fr/guides-de-bonnes-pratiques-dhygiene-gbph?utm_source=chatgpt.com" xr:uid="{77ABA58D-A1CA-41B0-85BB-438AB926CA34}"/>
    <hyperlink ref="D174" r:id="rId6" display="https://agriculture.gouv.fr/telecharger/57393?utm_source=chatgpt.com" xr:uid="{F997985B-D4F5-486A-B3B8-D8569CB44A7C}"/>
    <hyperlink ref="C175" r:id="rId7" display="https://www.ctcpa.org/expertise/traitements-thermiques/?utm_source=chatgpt.com" xr:uid="{9D1EE123-6810-4D11-B719-7FDBEF3FDD5F}"/>
    <hyperlink ref="C176" r:id="rId8" display="https://douglasbaldwin.com/sous-vide.html?utm_source=chatgpt.com" xr:uid="{CDDB18BB-F974-4568-8430-1B507F7C572D}"/>
    <hyperlink ref="B178" r:id="rId9" display="https://agriculture.gouv.fr/telecharger/129253?utm_source=chatgpt.com" xr:uid="{E8BA88F9-B1D8-45FC-BE49-37C6C62FA8A7}"/>
    <hyperlink ref="B181" r:id="rId10" display="https://douglasbaldwin.com/sous-vide.html?utm_source=chatgpt.com" xr:uid="{1B6EB9B4-4642-40C7-B334-F678F6F39A30}"/>
    <hyperlink ref="B193" r:id="rId11" display="https://agriculture.gouv.fr/telecharger/129253?utm_source=chatgpt.com" xr:uid="{68DDBE24-103E-4D14-B815-CBABBEA5ADCD}"/>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BFC8-F57E-4442-B741-54A22AD1215C}">
  <dimension ref="A1:AM544"/>
  <sheetViews>
    <sheetView zoomScale="110" zoomScaleNormal="110" workbookViewId="0">
      <selection activeCell="A11" sqref="A11"/>
    </sheetView>
  </sheetViews>
  <sheetFormatPr baseColWidth="10" defaultColWidth="8" defaultRowHeight="15"/>
  <cols>
    <col min="1" max="1" width="8" style="88"/>
    <col min="2" max="2" width="39.625" style="88" customWidth="1"/>
    <col min="3" max="3" width="17.5" style="88" customWidth="1"/>
    <col min="4" max="4" width="24.25" style="88" customWidth="1"/>
    <col min="5" max="6" width="16.625" style="88" customWidth="1"/>
    <col min="7" max="7" width="27.625" style="88" customWidth="1"/>
    <col min="8" max="8" width="27.125" style="88" customWidth="1"/>
    <col min="9" max="13" width="35.625" style="88" customWidth="1"/>
    <col min="14" max="14" width="36.625" style="88" customWidth="1"/>
    <col min="15" max="15" width="9.375" style="323" hidden="1" customWidth="1"/>
    <col min="16" max="18" width="9.375" style="88" hidden="1" customWidth="1"/>
    <col min="19" max="22" width="9.375" style="387" hidden="1" customWidth="1"/>
    <col min="23" max="25" width="8" style="88"/>
    <col min="26" max="28" width="13.75" style="88" customWidth="1"/>
    <col min="29" max="29" width="29.5" style="88" customWidth="1"/>
    <col min="30" max="30" width="16.25" style="88" customWidth="1"/>
    <col min="31" max="32" width="13.75" style="88" customWidth="1"/>
    <col min="33" max="34" width="8" style="88"/>
    <col min="35" max="35" width="26.25" style="387" customWidth="1"/>
    <col min="36" max="36" width="28.5" style="387" customWidth="1"/>
    <col min="37" max="37" width="108.75" style="387" customWidth="1"/>
    <col min="38" max="38" width="8" style="88"/>
    <col min="39" max="39" width="8" style="386"/>
    <col min="40" max="16384" width="8" style="88"/>
  </cols>
  <sheetData>
    <row r="1" spans="2:39" s="387" customFormat="1" ht="15.75">
      <c r="B1" s="85" t="str">
        <f t="shared" ref="B1:W1" si="0">SUBSTITUTE(ADDRESS(1,COLUMN(),4),"1","")</f>
        <v>B</v>
      </c>
      <c r="C1" s="85" t="str">
        <f t="shared" si="0"/>
        <v>C</v>
      </c>
      <c r="D1" s="85" t="str">
        <f t="shared" si="0"/>
        <v>D</v>
      </c>
      <c r="E1" s="85" t="str">
        <f t="shared" si="0"/>
        <v>E</v>
      </c>
      <c r="F1" s="85" t="str">
        <f t="shared" si="0"/>
        <v>F</v>
      </c>
      <c r="G1" s="85" t="str">
        <f t="shared" si="0"/>
        <v>G</v>
      </c>
      <c r="H1" s="85" t="str">
        <f t="shared" si="0"/>
        <v>H</v>
      </c>
      <c r="I1" s="85" t="str">
        <f t="shared" si="0"/>
        <v>I</v>
      </c>
      <c r="J1" s="85" t="str">
        <f t="shared" si="0"/>
        <v>J</v>
      </c>
      <c r="K1" s="85" t="str">
        <f t="shared" si="0"/>
        <v>K</v>
      </c>
      <c r="L1" s="85" t="str">
        <f t="shared" si="0"/>
        <v>L</v>
      </c>
      <c r="M1" s="85" t="str">
        <f t="shared" si="0"/>
        <v>M</v>
      </c>
      <c r="N1" s="85" t="str">
        <f t="shared" si="0"/>
        <v>N</v>
      </c>
      <c r="O1" s="85" t="str">
        <f t="shared" si="0"/>
        <v>O</v>
      </c>
      <c r="P1" s="85" t="str">
        <f t="shared" si="0"/>
        <v>P</v>
      </c>
      <c r="Q1" s="85" t="str">
        <f t="shared" si="0"/>
        <v>Q</v>
      </c>
      <c r="R1" s="85" t="str">
        <f t="shared" si="0"/>
        <v>R</v>
      </c>
      <c r="S1" s="85" t="str">
        <f t="shared" si="0"/>
        <v>S</v>
      </c>
      <c r="T1" s="85" t="str">
        <f t="shared" si="0"/>
        <v>T</v>
      </c>
      <c r="U1" s="85" t="str">
        <f t="shared" si="0"/>
        <v>U</v>
      </c>
      <c r="V1" s="85" t="str">
        <f t="shared" si="0"/>
        <v>V</v>
      </c>
      <c r="W1" s="85" t="str">
        <f t="shared" si="0"/>
        <v>W</v>
      </c>
      <c r="X1" s="86"/>
      <c r="Y1" s="86"/>
      <c r="Z1" s="87"/>
      <c r="AA1" s="87"/>
      <c r="AB1" s="87"/>
      <c r="AC1" s="87"/>
      <c r="AD1" s="87"/>
      <c r="AE1" s="87"/>
      <c r="AF1" s="87"/>
      <c r="AG1" s="87"/>
      <c r="AH1" s="88"/>
      <c r="AM1" s="90">
        <v>1</v>
      </c>
    </row>
    <row r="2" spans="2:39" s="387" customFormat="1" ht="21.75" thickBot="1">
      <c r="B2" s="388">
        <f t="shared" ref="B2:W2" ca="1" si="1">INDEX(CELL("largeur",B2),1,1)</f>
        <v>39</v>
      </c>
      <c r="C2" s="91">
        <f t="shared" ca="1" si="1"/>
        <v>17</v>
      </c>
      <c r="D2" s="91">
        <f t="shared" ca="1" si="1"/>
        <v>24</v>
      </c>
      <c r="E2" s="91">
        <f t="shared" ca="1" si="1"/>
        <v>16</v>
      </c>
      <c r="F2" s="91">
        <f t="shared" ca="1" si="1"/>
        <v>16</v>
      </c>
      <c r="G2" s="91">
        <f t="shared" ca="1" si="1"/>
        <v>27</v>
      </c>
      <c r="H2" s="91">
        <f t="shared" ca="1" si="1"/>
        <v>27</v>
      </c>
      <c r="I2" s="91">
        <f t="shared" ca="1" si="1"/>
        <v>35</v>
      </c>
      <c r="J2" s="91">
        <f t="shared" ca="1" si="1"/>
        <v>35</v>
      </c>
      <c r="K2" s="91">
        <f t="shared" ca="1" si="1"/>
        <v>35</v>
      </c>
      <c r="L2" s="91">
        <f t="shared" ca="1" si="1"/>
        <v>35</v>
      </c>
      <c r="M2" s="91">
        <f t="shared" ca="1" si="1"/>
        <v>35</v>
      </c>
      <c r="N2" s="91">
        <f t="shared" ca="1" si="1"/>
        <v>36</v>
      </c>
      <c r="O2" s="91">
        <f t="shared" ca="1" si="1"/>
        <v>0</v>
      </c>
      <c r="P2" s="91">
        <f t="shared" ca="1" si="1"/>
        <v>0</v>
      </c>
      <c r="Q2" s="91">
        <f t="shared" ca="1" si="1"/>
        <v>0</v>
      </c>
      <c r="R2" s="91">
        <f t="shared" ca="1" si="1"/>
        <v>0</v>
      </c>
      <c r="S2" s="91">
        <f t="shared" ca="1" si="1"/>
        <v>0</v>
      </c>
      <c r="T2" s="91">
        <f t="shared" ca="1" si="1"/>
        <v>0</v>
      </c>
      <c r="U2" s="91">
        <f t="shared" ca="1" si="1"/>
        <v>0</v>
      </c>
      <c r="V2" s="91">
        <f t="shared" ca="1" si="1"/>
        <v>0</v>
      </c>
      <c r="W2" s="91">
        <f t="shared" ca="1" si="1"/>
        <v>7</v>
      </c>
      <c r="X2" s="92" t="s">
        <v>883</v>
      </c>
      <c r="Y2" s="86"/>
      <c r="Z2" s="87"/>
      <c r="AA2" s="87"/>
      <c r="AB2" s="87"/>
      <c r="AC2" s="87"/>
      <c r="AD2" s="87"/>
      <c r="AE2" s="87"/>
      <c r="AF2" s="1804" t="str">
        <f ca="1">"Page "&amp;_xlfn.SHEET()&amp;" sur "&amp;_xlfn.SHEETS()</f>
        <v>Page 36 sur 48</v>
      </c>
      <c r="AG2" s="1804"/>
      <c r="AH2" s="88"/>
      <c r="AI2" s="93" t="s">
        <v>482</v>
      </c>
      <c r="AJ2" s="94"/>
      <c r="AK2" s="95"/>
      <c r="AM2" s="90">
        <v>1</v>
      </c>
    </row>
    <row r="3" spans="2:39" s="387" customFormat="1" ht="44.1" customHeight="1">
      <c r="B3" s="1805" t="s">
        <v>884</v>
      </c>
      <c r="C3" s="1806"/>
      <c r="D3" s="1806"/>
      <c r="E3" s="1807" t="s">
        <v>1490</v>
      </c>
      <c r="F3" s="1808"/>
      <c r="G3" s="1808"/>
      <c r="H3" s="1808"/>
      <c r="I3" s="1808"/>
      <c r="J3" s="1808"/>
      <c r="K3" s="1808"/>
      <c r="L3" s="1810" t="s">
        <v>886</v>
      </c>
      <c r="M3" s="1810"/>
      <c r="N3" s="1812" t="str">
        <f>IF(E3="","",UPPER(LEFT(TRIM(SUBSTITUTE(E3,CHAR(160),"")),1)))</f>
        <v>F</v>
      </c>
      <c r="O3" s="1812"/>
      <c r="P3" s="1812"/>
      <c r="Q3" s="1812"/>
      <c r="R3" s="1812"/>
      <c r="S3" s="1812"/>
      <c r="T3" s="1812"/>
      <c r="U3" s="1812"/>
      <c r="V3" s="1813"/>
      <c r="W3" s="92"/>
      <c r="X3" s="86"/>
      <c r="Y3" s="86"/>
      <c r="Z3" s="96" t="s">
        <v>887</v>
      </c>
      <c r="AA3" s="87"/>
      <c r="AB3" s="87"/>
      <c r="AC3" s="87"/>
      <c r="AD3" s="87"/>
      <c r="AE3" s="87"/>
      <c r="AF3" s="97" t="s">
        <v>888</v>
      </c>
      <c r="AG3" s="98" t="str">
        <f>AM150</f>
        <v>AM150</v>
      </c>
      <c r="AH3" s="88"/>
      <c r="AI3" s="389"/>
      <c r="AJ3" s="389"/>
      <c r="AK3" s="389"/>
      <c r="AM3" s="90">
        <v>1</v>
      </c>
    </row>
    <row r="4" spans="2:39" s="387" customFormat="1" ht="21" customHeight="1">
      <c r="B4" s="1802"/>
      <c r="C4" s="1803"/>
      <c r="D4" s="1803"/>
      <c r="E4" s="1809"/>
      <c r="F4" s="1809"/>
      <c r="G4" s="1809"/>
      <c r="H4" s="1809"/>
      <c r="I4" s="1809"/>
      <c r="J4" s="1809"/>
      <c r="K4" s="1809"/>
      <c r="L4" s="1811"/>
      <c r="M4" s="1811"/>
      <c r="N4" s="1814"/>
      <c r="O4" s="1814"/>
      <c r="P4" s="1814"/>
      <c r="Q4" s="1814"/>
      <c r="R4" s="1814"/>
      <c r="S4" s="1814"/>
      <c r="T4" s="1814"/>
      <c r="U4" s="1814"/>
      <c r="V4" s="1815"/>
      <c r="W4" s="92"/>
      <c r="X4" s="86"/>
      <c r="Y4" s="86"/>
      <c r="Z4" s="96" t="s">
        <v>889</v>
      </c>
      <c r="AA4" s="87"/>
      <c r="AB4" s="87"/>
      <c r="AC4" s="87"/>
      <c r="AD4" s="87"/>
      <c r="AE4" s="87"/>
      <c r="AF4" s="87"/>
      <c r="AG4" s="87"/>
      <c r="AH4" s="88"/>
      <c r="AI4" s="100" t="s">
        <v>484</v>
      </c>
      <c r="AJ4" s="101" t="s">
        <v>485</v>
      </c>
      <c r="AK4" s="102" t="s">
        <v>486</v>
      </c>
      <c r="AM4" s="90">
        <v>1</v>
      </c>
    </row>
    <row r="5" spans="2:39" s="387" customFormat="1" ht="30" customHeight="1">
      <c r="B5" s="1802" t="s">
        <v>890</v>
      </c>
      <c r="C5" s="1803"/>
      <c r="D5" s="1803"/>
      <c r="E5" s="103" t="str">
        <f>E3&amp;"  ► "&amp;L3&amp;"  ► "&amp;IF(LEN(I8&amp;"")&gt;0,I8,IF(ISNUMBER(E7),"Service au Poids","Service au nombre de Portions"))&amp;IF(LEN(C9&amp;"")&gt;0," ► "&amp;C9,"")&amp;" ► élément principal ► "&amp;B11</f>
        <v>FILET MIGNON DE PORC, CRÈME MOUTARDE  ► PORC  ► Service au nombre de Portions ► 2 ligne(s) marquée(s) * ; 0 produit(s) à vérifier ? ► élément principal ► Filet mignon de porc paré</v>
      </c>
      <c r="F5" s="104"/>
      <c r="G5" s="87"/>
      <c r="H5" s="87"/>
      <c r="I5" s="87"/>
      <c r="J5" s="87"/>
      <c r="K5" s="87"/>
      <c r="L5" s="87"/>
      <c r="M5" s="87"/>
      <c r="N5" s="105" t="str">
        <f ca="1">IF(COUNTIF(B2:W2,"&lt;0.5")=0,"Aucune colonne masquée",COUNTIF(B2:W2,"&lt;0.5")&amp;" colonne(s) masquée(s) : "&amp;IF(B2&lt;0.5,B1&amp;" ","")&amp;IF(C2&lt;0.5,C1&amp;" ","")&amp;IF(D2&lt;0.5,D1&amp;" ","")&amp;IF(E2&lt;0.5,E1&amp;" ","")&amp;IF(F2&lt;0.5,F1&amp;" ","")&amp;IF(G2&lt;0.5,G1&amp;" ","")&amp;IF(H2&lt;0.5,H1&amp;" ","")&amp;IF(I2&lt;0.5,I1&amp;" ","")&amp;IF(J2&lt;0.5,J1&amp;" ","")&amp;IF(K2&lt;0.5,K1&amp;" ","")&amp;IF(L2&lt;0.5,L1&amp;" ","")&amp;IF(M2&lt;0.5,M1&amp;" ","")&amp;IF(N2&lt;0.5,N1&amp;" ","")&amp;IF(O2&lt;0.5,O1&amp;" ","")&amp;IF(P2&lt;0.5,P1&amp;" ","")&amp;IF(Q2&lt;0.5,Q1&amp;" ","")&amp;IF(R2&lt;0.5,R1&amp;" ","")&amp;IF(S2&lt;0.5,S1&amp;" ","")&amp;IF(T2&lt;0.5,T1&amp;" ","")&amp;IF(U2&lt;0.5,U1&amp;" ","")&amp;IF(V2&lt;0.5,V1&amp;" ","")&amp;IF(W2&lt;0.5,W1&amp;" ",""))</f>
        <v xml:space="preserve">8 colonne(s) masquée(s) : O P Q R S T U V </v>
      </c>
      <c r="O5" s="106"/>
      <c r="P5" s="107"/>
      <c r="Q5" s="107"/>
      <c r="R5" s="107"/>
      <c r="S5" s="390"/>
      <c r="T5" s="390"/>
      <c r="U5" s="390"/>
      <c r="V5" s="391"/>
      <c r="W5" s="92" t="s">
        <v>891</v>
      </c>
      <c r="X5" s="86"/>
      <c r="Y5" s="86"/>
      <c r="Z5" s="87"/>
      <c r="AA5" s="87"/>
      <c r="AB5" s="87"/>
      <c r="AC5" s="87"/>
      <c r="AD5" s="87"/>
      <c r="AE5" s="87"/>
      <c r="AF5" s="87"/>
      <c r="AG5" s="87"/>
      <c r="AH5" s="88"/>
      <c r="AI5" s="100" t="s">
        <v>488</v>
      </c>
      <c r="AJ5" s="101" t="s">
        <v>489</v>
      </c>
      <c r="AK5" s="102" t="s">
        <v>490</v>
      </c>
      <c r="AM5" s="90">
        <v>1</v>
      </c>
    </row>
    <row r="6" spans="2:39" s="387" customFormat="1" ht="45" customHeight="1">
      <c r="B6" s="111"/>
      <c r="C6" s="87"/>
      <c r="D6" s="87"/>
      <c r="E6" s="87"/>
      <c r="F6" s="104"/>
      <c r="G6" s="392" t="s">
        <v>1491</v>
      </c>
      <c r="H6" s="87"/>
      <c r="I6" s="87"/>
      <c r="J6" s="87"/>
      <c r="K6" s="87"/>
      <c r="L6" s="87"/>
      <c r="M6" s="87"/>
      <c r="N6" s="114" t="s">
        <v>895</v>
      </c>
      <c r="O6" s="106"/>
      <c r="P6" s="107"/>
      <c r="Q6" s="107"/>
      <c r="R6" s="107"/>
      <c r="S6" s="390"/>
      <c r="T6" s="390"/>
      <c r="U6" s="390"/>
      <c r="V6" s="391"/>
      <c r="W6" s="92"/>
      <c r="X6" s="86"/>
      <c r="Y6" s="86"/>
      <c r="Z6" s="87"/>
      <c r="AA6" s="87"/>
      <c r="AB6" s="87"/>
      <c r="AC6" s="87"/>
      <c r="AD6" s="87"/>
      <c r="AE6" s="87"/>
      <c r="AF6" s="87"/>
      <c r="AG6" s="87"/>
      <c r="AH6" s="88"/>
      <c r="AI6" s="389"/>
      <c r="AJ6" s="393"/>
      <c r="AK6" s="389"/>
      <c r="AM6" s="90">
        <v>1</v>
      </c>
    </row>
    <row r="7" spans="2:39" s="387" customFormat="1" ht="41.25" customHeight="1">
      <c r="B7" s="117" t="str">
        <f>"❶ "&amp;B11&amp;" "&amp;" QTÉ BASE ►"</f>
        <v>❶ Filet mignon de porc paré  QTÉ BASE ►</v>
      </c>
      <c r="C7" s="118" t="str">
        <f>IF(AND(ISNUMBER(C11),LEN(D11&amp;"")&gt;0),C11&amp;" "&amp;TRIM(D11),"BASE À COMPLÉTER")</f>
        <v>1.5 kg</v>
      </c>
      <c r="D7" s="119" t="str">
        <f>"❷ POIDS "&amp;B11&amp;" "&amp;" à produire ►"</f>
        <v>❷ POIDS Filet mignon de porc paré  à produire ►</v>
      </c>
      <c r="E7" s="120"/>
      <c r="F7" s="121" t="str">
        <f>IF(LEN(D11&amp;"")=0,"",TRIM(D11))</f>
        <v>kg</v>
      </c>
      <c r="G7" s="122" t="s">
        <v>897</v>
      </c>
      <c r="H7" s="123" t="str">
        <f>IF(AND(LEN(I8&amp;"")=0,ISNUMBER(E7)),E7/C11,"")</f>
        <v/>
      </c>
      <c r="I7" s="124" t="s">
        <v>898</v>
      </c>
      <c r="J7" s="125">
        <v>10</v>
      </c>
      <c r="K7" s="119" t="s">
        <v>899</v>
      </c>
      <c r="L7" s="120">
        <v>20</v>
      </c>
      <c r="M7" s="122" t="s">
        <v>900</v>
      </c>
      <c r="N7" s="126">
        <f>IF(AND(LEN(I8&amp;"")=0,ISNUMBER(L7)),L7/J7,"")</f>
        <v>2</v>
      </c>
      <c r="O7" s="106"/>
      <c r="P7" s="107"/>
      <c r="Q7" s="107"/>
      <c r="R7" s="107"/>
      <c r="S7" s="390"/>
      <c r="T7" s="390"/>
      <c r="U7" s="390"/>
      <c r="V7" s="391"/>
      <c r="W7" s="92"/>
      <c r="X7" s="86"/>
      <c r="Y7" s="86"/>
      <c r="Z7" s="87"/>
      <c r="AA7" s="87"/>
      <c r="AB7" s="87"/>
      <c r="AC7" s="87"/>
      <c r="AD7" s="87"/>
      <c r="AE7" s="87"/>
      <c r="AF7" s="87"/>
      <c r="AG7" s="87"/>
      <c r="AH7" s="88"/>
      <c r="AI7" s="93" t="s">
        <v>901</v>
      </c>
      <c r="AJ7" s="94"/>
      <c r="AK7" s="95"/>
      <c r="AM7" s="90">
        <v>1</v>
      </c>
    </row>
    <row r="8" spans="2:39" s="387" customFormat="1" ht="30" customHeight="1">
      <c r="B8" s="127" t="s">
        <v>902</v>
      </c>
      <c r="C8" s="128" t="s">
        <v>1492</v>
      </c>
      <c r="D8" s="128"/>
      <c r="E8" s="128"/>
      <c r="F8" s="128"/>
      <c r="G8" s="128"/>
      <c r="H8" s="128"/>
      <c r="I8" s="1798" t="str">
        <f>IF(AND(LEN(E7&amp;"")=0,LEN(L7&amp;"")=0),"SAISIR UNE CIBLE EN E7 OU L7",IF(AND(LEN(E7&amp;"")&gt;0,LEN(L7&amp;"")&gt;0),"CHOISIR POIDS OU PORTIONS : EFFACER UNE CIBLE",IF(LEN(E7&amp;"")&gt;0,IF(NOT(ISNUMBER(E7)),"POIDS DEMANDÉ NON NUMÉRIQUE",IF(E7&lt;=0,"POIDS DEMANDÉ DOIT ÊTRE POSITIF",IF(OR(NOT(ISNUMBER(C11)),C11&lt;=0),"QUANTITÉ DE BASE C11 À VÉRIFIER",IF(COUNTIF($S$41:$S$79,UPPER(TRIM(CLEAN(SUBSTITUTE(D11,CHAR(160)," ")))))=0,"UNITÉ D11 À VÉRIFIER",IF(AND(VLOOKUP(UPPER(TRIM(CLEAN(SUBSTITUTE(D11,CHAR(160)," ")))),$S$41:$V$79,3,FALSE)&lt;&gt;"MASSE",VLOOKUP(UPPER(TRIM(CLEAN(SUBSTITUTE(D11,CHAR(160)," ")))),$S$41:$V$79,3,FALSE)&lt;&gt;"VOLUME"),"D11 : UNITÉ DE MASSE OU VOLUME REQUISE",""))))),IF(NOT(ISNUMBER(L7)),"PORTIONS DEMANDÉES : ENTIER POSITIF",IF(OR(L7&lt;=0,MOD(L7,1)&lt;&gt;0),"PORTIONS DEMANDÉES : ENTIER POSITIF",IF(NOT(ISNUMBER(J7)),"PORTIONS AUTEUR J7 : ENTIER POSITIF",IF(OR(J7&lt;=0,MOD(J7,1)&lt;&gt;0),"PORTIONS AUTEUR J7 : ENTIER POSITIF","")))))))</f>
        <v/>
      </c>
      <c r="J8" s="1799"/>
      <c r="K8" s="87"/>
      <c r="L8" s="87"/>
      <c r="M8" s="87"/>
      <c r="N8" s="129"/>
      <c r="O8" s="106"/>
      <c r="P8" s="107"/>
      <c r="Q8" s="107"/>
      <c r="R8" s="107"/>
      <c r="S8" s="390"/>
      <c r="T8" s="390"/>
      <c r="U8" s="390"/>
      <c r="V8" s="391"/>
      <c r="W8" s="92"/>
      <c r="X8" s="86"/>
      <c r="Y8" s="86"/>
      <c r="Z8" s="87"/>
      <c r="AA8" s="87"/>
      <c r="AB8" s="87"/>
      <c r="AC8" s="87"/>
      <c r="AD8" s="87"/>
      <c r="AE8" s="87"/>
      <c r="AF8" s="87"/>
      <c r="AG8" s="87"/>
      <c r="AH8" s="87"/>
      <c r="AI8" s="130" t="s">
        <v>904</v>
      </c>
      <c r="AJ8" s="131" t="s">
        <v>576</v>
      </c>
      <c r="AK8" s="132" t="s">
        <v>905</v>
      </c>
      <c r="AM8" s="90">
        <v>1</v>
      </c>
    </row>
    <row r="9" spans="2:39" s="387" customFormat="1" ht="38.1" customHeight="1">
      <c r="B9" s="133" t="s">
        <v>906</v>
      </c>
      <c r="C9" s="134" t="str">
        <f>IF(AND(SUM(S11:S35)=0,SUM(T11:T35)=0),"AUCUN MARQUAGE : VÉRIFIER LES COMPOSITIONS",SUM(S11:S35)&amp;" ligne(s) marquée(s) * ; "&amp;SUM(T11:T35)&amp;" produit(s) à vérifier ?")</f>
        <v>2 ligne(s) marquée(s) * ; 0 produit(s) à vérifier ?</v>
      </c>
      <c r="D9" s="134"/>
      <c r="E9" s="135"/>
      <c r="F9" s="134" t="str">
        <f>IF(AND(COUNTIF(B11:B35,"*~**")=0,COUNTIF(B11:B35,"*~?*")=0),"",IF(COUNTIF(B11:B35,"*~**")&gt;0,COUNTIF(B11:B35,"*~**")&amp;" allergène"&amp;IF(COUNTIF(B11:B35,"*~**")&gt;1,"s","")&amp;" repéré"&amp;IF(COUNTIF(B11:B35,"*~**")&gt;1,"s","")&amp;" par *","")&amp;IF(AND(COUNTIF(B11:B35,"*~**")&gt;0,COUNTIF(B11:B35,"*~?*")&gt;0)," | ","")&amp;IF(COUNTIF(B11:B35,"*~?*")&gt;0,COUNTIF(B11:B35,"*~?*")&amp;" produit"&amp;IF(COUNTIF(B11:B35,"*~?*")&gt;1,"s","")&amp;" à vérifier par ?",""))</f>
        <v>2 allergènes repérés par *</v>
      </c>
      <c r="G9" s="135"/>
      <c r="H9" s="135"/>
      <c r="I9" s="135" t="s">
        <v>907</v>
      </c>
      <c r="J9" s="135"/>
      <c r="K9" s="135"/>
      <c r="L9" s="135"/>
      <c r="M9" s="135"/>
      <c r="N9" s="136"/>
      <c r="O9" s="106"/>
      <c r="P9" s="107"/>
      <c r="Q9" s="107"/>
      <c r="R9" s="107"/>
      <c r="S9" s="390"/>
      <c r="T9" s="390"/>
      <c r="U9" s="390"/>
      <c r="V9" s="391"/>
      <c r="W9" s="92"/>
      <c r="X9" s="86"/>
      <c r="Y9" s="86"/>
      <c r="Z9" s="87"/>
      <c r="AA9" s="87"/>
      <c r="AB9" s="87"/>
      <c r="AC9" s="87"/>
      <c r="AD9" s="87"/>
      <c r="AE9" s="87"/>
      <c r="AF9" s="87"/>
      <c r="AG9" s="87"/>
      <c r="AH9" s="87"/>
      <c r="AI9" s="130" t="s">
        <v>909</v>
      </c>
      <c r="AJ9" s="131" t="s">
        <v>497</v>
      </c>
      <c r="AK9" s="132" t="s">
        <v>910</v>
      </c>
      <c r="AM9" s="90">
        <v>1</v>
      </c>
    </row>
    <row r="10" spans="2:39" s="387" customFormat="1" ht="51.95" customHeight="1">
      <c r="B10" s="137" t="s">
        <v>911</v>
      </c>
      <c r="C10" s="138" t="s">
        <v>912</v>
      </c>
      <c r="D10" s="138" t="s">
        <v>913</v>
      </c>
      <c r="E10" s="1800" t="s">
        <v>914</v>
      </c>
      <c r="F10" s="1800"/>
      <c r="G10" s="1800" t="s">
        <v>915</v>
      </c>
      <c r="H10" s="1801"/>
      <c r="I10" s="394" t="s">
        <v>916</v>
      </c>
      <c r="J10" s="395" t="s">
        <v>1493</v>
      </c>
      <c r="K10" s="141" t="s">
        <v>918</v>
      </c>
      <c r="L10" s="142" t="s">
        <v>1494</v>
      </c>
      <c r="M10" s="143" t="s">
        <v>919</v>
      </c>
      <c r="N10" s="144" t="s">
        <v>1495</v>
      </c>
      <c r="O10" s="106"/>
      <c r="P10" s="107"/>
      <c r="Q10" s="107"/>
      <c r="R10" s="107"/>
      <c r="S10" s="390"/>
      <c r="T10" s="390"/>
      <c r="U10" s="390"/>
      <c r="V10" s="396"/>
      <c r="W10" s="92"/>
      <c r="X10" s="86"/>
      <c r="Y10" s="86"/>
      <c r="Z10" s="87"/>
      <c r="AA10" s="87"/>
      <c r="AB10" s="87"/>
      <c r="AC10" s="87"/>
      <c r="AD10" s="87"/>
      <c r="AE10" s="87"/>
      <c r="AF10" s="87"/>
      <c r="AG10" s="87"/>
      <c r="AH10" s="87"/>
      <c r="AI10" s="130" t="s">
        <v>923</v>
      </c>
      <c r="AJ10" s="131" t="s">
        <v>584</v>
      </c>
      <c r="AK10" s="132" t="s">
        <v>924</v>
      </c>
      <c r="AM10" s="90">
        <v>1</v>
      </c>
    </row>
    <row r="11" spans="2:39" s="387" customFormat="1" ht="39.950000000000003" customHeight="1">
      <c r="B11" s="146" t="s">
        <v>1496</v>
      </c>
      <c r="C11" s="147">
        <v>1.5</v>
      </c>
      <c r="D11" s="148" t="s">
        <v>926</v>
      </c>
      <c r="E11" s="149">
        <f t="shared" ref="E11:E35" si="2">IF(LEN(B11&amp;"")=0,"",IF(LEN($I$8&amp;"")&gt;0,"",IF(UPPER(TRIM(CLEAN(SUBSTITUTE(D11,CHAR(160)," "))))="QT. SUFFISANTE","",IF(LEN(C11&amp;"")=0,"QTÉ À COMPLÉTER",IF(OR(NOT(ISNUMBER(C11)),C11&lt;0),"QTÉ À VÉRIFIER",IF(LEN(D11&amp;"")=0,"UNITÉ MANQUANTE",IF(COUNTIF($S$41:$S$79,UPPER(TRIM(CLEAN(SUBSTITUTE(D11,CHAR(160)," ")))))=0,"UNITÉ À VÉRIFIER",IF(VLOOKUP(UPPER(TRIM(CLEAN(SUBSTITUTE(D11,CHAR(160)," ")))),$S$41:$V$79,3,FALSE)="PIÈCE",ROUNDUP(C11*IF(ISNUMBER($E$7),$H$7,$N$7),0),C11*IF(ISNUMBER($E$7),$H$7,$N$7)))))))))</f>
        <v>3</v>
      </c>
      <c r="F11" s="150" t="str">
        <f t="shared" ref="F11:F35" si="3">IF(OR(LEN(B11&amp;"")=0,LEN($I$8&amp;"")&gt;0),"",IF(O11="QT. SUFFISANTE","Q.S.",IF(NOT(ISNUMBER(E11)),E11,IF(P11="","UNITÉ À VÉRIFIER",IF(OR(P11="MASSE",P11="VOLUME"),IF(Q11&gt;=1,(INT(ROUND(Q11*100,0)/100)&amp;","&amp;IF(MOD(ROUND(Q11*100,0),100)&lt;10,"0","")&amp;MOD(ROUND(Q11*100,0),100))&amp;IF(P11="MASSE"," Kg"," L"),ROUND(Q11*IF(P11="MASSE",1000,100),3)&amp;IF(P11="MASSE"," g"," cl")),ROUND(E11,IF(P11="PIÈCE",0,3))&amp;" "&amp;R11)))))</f>
        <v>3,00 Kg</v>
      </c>
      <c r="G11" s="1793" t="s">
        <v>1497</v>
      </c>
      <c r="H11" s="1794"/>
      <c r="I11" s="151" t="s">
        <v>927</v>
      </c>
      <c r="J11" s="152" t="s">
        <v>1498</v>
      </c>
      <c r="K11" s="153" t="s">
        <v>928</v>
      </c>
      <c r="L11" s="154" t="s">
        <v>929</v>
      </c>
      <c r="M11" s="155" t="s">
        <v>930</v>
      </c>
      <c r="N11" s="152" t="s">
        <v>1499</v>
      </c>
      <c r="O11" s="156" t="str">
        <f t="shared" ref="O11:O35" si="4">UPPER(TRIM(CLEAN(SUBSTITUTE(D11,CHAR(160)," "))))</f>
        <v>KG</v>
      </c>
      <c r="P11" s="157" t="str">
        <f t="shared" ref="P11:P35" si="5">IF(COUNTIF($S$41:$S$79,O11)=0,"",VLOOKUP(O11,$S$41:$V$79,3,FALSE))</f>
        <v>MASSE</v>
      </c>
      <c r="Q11" s="397">
        <f t="shared" ref="Q11:Q35" si="6">IF(AND(ISNUMBER(E11),OR(P11="MASSE",P11="VOLUME")),E11*VLOOKUP(O11,$S$41:$V$79,2,FALSE),"")</f>
        <v>3</v>
      </c>
      <c r="R11" s="157" t="str">
        <f t="shared" ref="R11:R35" si="7">IF(COUNTIF($S$41:$S$79,O11)=0,"",VLOOKUP(O11,$S$41:$V$79,4,FALSE))</f>
        <v>Kg</v>
      </c>
      <c r="S11" s="398">
        <f t="shared" ref="S11:S35" si="8">IF(ISNUMBER(FIND("*",B11)),1,0)</f>
        <v>0</v>
      </c>
      <c r="T11" s="398">
        <f t="shared" ref="T11:T35" si="9">IF(ISNUMBER(FIND("?",B11)),1,0)</f>
        <v>0</v>
      </c>
      <c r="U11" s="398"/>
      <c r="V11" s="399"/>
      <c r="W11" s="92"/>
      <c r="X11" s="86"/>
      <c r="Y11" s="86"/>
      <c r="Z11" s="87"/>
      <c r="AA11" s="87"/>
      <c r="AB11" s="87"/>
      <c r="AC11" s="87"/>
      <c r="AD11" s="87"/>
      <c r="AE11" s="87"/>
      <c r="AF11" s="87"/>
      <c r="AG11" s="87"/>
      <c r="AH11" s="87"/>
      <c r="AI11" s="130" t="s">
        <v>931</v>
      </c>
      <c r="AJ11" s="131" t="s">
        <v>932</v>
      </c>
      <c r="AK11" s="132" t="s">
        <v>933</v>
      </c>
      <c r="AM11" s="90">
        <v>1</v>
      </c>
    </row>
    <row r="12" spans="2:39" s="387" customFormat="1" ht="39.950000000000003" customHeight="1">
      <c r="B12" s="161" t="s">
        <v>1500</v>
      </c>
      <c r="C12" s="400">
        <v>500</v>
      </c>
      <c r="D12" s="401" t="s">
        <v>1161</v>
      </c>
      <c r="E12" s="163">
        <f t="shared" si="2"/>
        <v>1000</v>
      </c>
      <c r="F12" s="150" t="str">
        <f t="shared" si="3"/>
        <v>1,00 L</v>
      </c>
      <c r="G12" s="1793" t="s">
        <v>1501</v>
      </c>
      <c r="H12" s="1794"/>
      <c r="I12" s="164" t="s">
        <v>934</v>
      </c>
      <c r="J12" s="165">
        <v>30</v>
      </c>
      <c r="K12" s="153" t="s">
        <v>935</v>
      </c>
      <c r="L12" s="166" t="s">
        <v>1502</v>
      </c>
      <c r="M12" s="155" t="s">
        <v>937</v>
      </c>
      <c r="N12" s="167">
        <v>46298.416666666664</v>
      </c>
      <c r="O12" s="168" t="str">
        <f t="shared" si="4"/>
        <v>ML</v>
      </c>
      <c r="P12" s="169" t="str">
        <f t="shared" si="5"/>
        <v>VOLUME</v>
      </c>
      <c r="Q12" s="169">
        <f t="shared" si="6"/>
        <v>1</v>
      </c>
      <c r="R12" s="169" t="str">
        <f t="shared" si="7"/>
        <v>ml</v>
      </c>
      <c r="S12" s="402">
        <f t="shared" si="8"/>
        <v>1</v>
      </c>
      <c r="T12" s="402">
        <f t="shared" si="9"/>
        <v>0</v>
      </c>
      <c r="U12" s="402"/>
      <c r="V12" s="403"/>
      <c r="W12" s="92"/>
      <c r="X12" s="86"/>
      <c r="Y12" s="86"/>
      <c r="Z12" s="87"/>
      <c r="AA12" s="87"/>
      <c r="AB12" s="87"/>
      <c r="AC12" s="87"/>
      <c r="AD12" s="87"/>
      <c r="AE12" s="87"/>
      <c r="AF12" s="87"/>
      <c r="AG12" s="87"/>
      <c r="AH12" s="87"/>
      <c r="AI12" s="130" t="s">
        <v>938</v>
      </c>
      <c r="AJ12" s="131" t="s">
        <v>741</v>
      </c>
      <c r="AK12" s="132" t="s">
        <v>939</v>
      </c>
      <c r="AM12" s="90">
        <v>1</v>
      </c>
    </row>
    <row r="13" spans="2:39" s="387" customFormat="1" ht="39.950000000000003" customHeight="1">
      <c r="B13" s="161" t="s">
        <v>1503</v>
      </c>
      <c r="C13" s="162">
        <v>60</v>
      </c>
      <c r="D13" s="404" t="s">
        <v>1154</v>
      </c>
      <c r="E13" s="163">
        <f t="shared" si="2"/>
        <v>120</v>
      </c>
      <c r="F13" s="150" t="str">
        <f t="shared" si="3"/>
        <v>120 g</v>
      </c>
      <c r="G13" s="1793" t="s">
        <v>1504</v>
      </c>
      <c r="H13" s="1794"/>
      <c r="I13" s="164" t="s">
        <v>940</v>
      </c>
      <c r="J13" s="152" t="s">
        <v>1505</v>
      </c>
      <c r="K13" s="153" t="s">
        <v>941</v>
      </c>
      <c r="L13" s="154" t="s">
        <v>1506</v>
      </c>
      <c r="M13" s="155" t="s">
        <v>942</v>
      </c>
      <c r="N13" s="172">
        <v>68</v>
      </c>
      <c r="O13" s="168" t="str">
        <f t="shared" si="4"/>
        <v>G</v>
      </c>
      <c r="P13" s="169" t="str">
        <f t="shared" si="5"/>
        <v>MASSE</v>
      </c>
      <c r="Q13" s="169">
        <f t="shared" si="6"/>
        <v>0.12</v>
      </c>
      <c r="R13" s="169" t="str">
        <f t="shared" si="7"/>
        <v>g</v>
      </c>
      <c r="S13" s="402">
        <f t="shared" si="8"/>
        <v>1</v>
      </c>
      <c r="T13" s="402">
        <f t="shared" si="9"/>
        <v>0</v>
      </c>
      <c r="U13" s="402"/>
      <c r="V13" s="403"/>
      <c r="W13" s="92"/>
      <c r="X13" s="86"/>
      <c r="Y13" s="86"/>
      <c r="Z13" s="87"/>
      <c r="AA13" s="87"/>
      <c r="AB13" s="87"/>
      <c r="AC13" s="87"/>
      <c r="AD13" s="87"/>
      <c r="AE13" s="87"/>
      <c r="AF13" s="87"/>
      <c r="AG13" s="87"/>
      <c r="AH13" s="87"/>
      <c r="AI13" s="130" t="s">
        <v>943</v>
      </c>
      <c r="AJ13" s="131" t="s">
        <v>944</v>
      </c>
      <c r="AK13" s="132" t="s">
        <v>945</v>
      </c>
      <c r="AM13" s="90">
        <v>1</v>
      </c>
    </row>
    <row r="14" spans="2:39" s="387" customFormat="1" ht="39.950000000000003" customHeight="1">
      <c r="B14" s="161" t="s">
        <v>1507</v>
      </c>
      <c r="C14" s="162">
        <v>100</v>
      </c>
      <c r="D14" s="404" t="s">
        <v>1154</v>
      </c>
      <c r="E14" s="163">
        <f t="shared" si="2"/>
        <v>200</v>
      </c>
      <c r="F14" s="150" t="str">
        <f t="shared" si="3"/>
        <v>200 g</v>
      </c>
      <c r="G14" s="1793" t="s">
        <v>1508</v>
      </c>
      <c r="H14" s="1794"/>
      <c r="I14" s="164" t="s">
        <v>946</v>
      </c>
      <c r="J14" s="405" t="s">
        <v>1509</v>
      </c>
      <c r="K14" s="153" t="s">
        <v>948</v>
      </c>
      <c r="L14" s="154" t="s">
        <v>1510</v>
      </c>
      <c r="M14" s="155" t="s">
        <v>950</v>
      </c>
      <c r="N14" s="172">
        <v>65.8</v>
      </c>
      <c r="O14" s="168" t="str">
        <f t="shared" si="4"/>
        <v>G</v>
      </c>
      <c r="P14" s="169" t="str">
        <f t="shared" si="5"/>
        <v>MASSE</v>
      </c>
      <c r="Q14" s="169">
        <f t="shared" si="6"/>
        <v>0.2</v>
      </c>
      <c r="R14" s="169" t="str">
        <f t="shared" si="7"/>
        <v>g</v>
      </c>
      <c r="S14" s="402">
        <f t="shared" si="8"/>
        <v>0</v>
      </c>
      <c r="T14" s="402">
        <f t="shared" si="9"/>
        <v>0</v>
      </c>
      <c r="U14" s="402"/>
      <c r="V14" s="403"/>
      <c r="W14" s="92"/>
      <c r="X14" s="86"/>
      <c r="Y14" s="86"/>
      <c r="Z14" s="87"/>
      <c r="AA14" s="87"/>
      <c r="AB14" s="87"/>
      <c r="AC14" s="87"/>
      <c r="AD14" s="87"/>
      <c r="AE14" s="87"/>
      <c r="AF14" s="87"/>
      <c r="AG14" s="87"/>
      <c r="AH14" s="87"/>
      <c r="AI14" s="130" t="s">
        <v>951</v>
      </c>
      <c r="AJ14" s="131" t="s">
        <v>952</v>
      </c>
      <c r="AK14" s="132" t="s">
        <v>953</v>
      </c>
      <c r="AM14" s="90">
        <v>1</v>
      </c>
    </row>
    <row r="15" spans="2:39" s="387" customFormat="1" ht="39.950000000000003" customHeight="1">
      <c r="B15" s="161" t="s">
        <v>1511</v>
      </c>
      <c r="C15" s="162">
        <v>50</v>
      </c>
      <c r="D15" s="401" t="s">
        <v>1161</v>
      </c>
      <c r="E15" s="163">
        <f t="shared" si="2"/>
        <v>100</v>
      </c>
      <c r="F15" s="150" t="str">
        <f t="shared" si="3"/>
        <v>10 cl</v>
      </c>
      <c r="G15" s="1793" t="s">
        <v>1512</v>
      </c>
      <c r="H15" s="1794"/>
      <c r="I15" s="164" t="s">
        <v>954</v>
      </c>
      <c r="J15" s="173" t="s">
        <v>1513</v>
      </c>
      <c r="K15" s="153" t="s">
        <v>955</v>
      </c>
      <c r="L15" s="154" t="s">
        <v>146</v>
      </c>
      <c r="M15" s="155" t="s">
        <v>957</v>
      </c>
      <c r="N15" s="154" t="s">
        <v>958</v>
      </c>
      <c r="O15" s="168" t="str">
        <f t="shared" si="4"/>
        <v>ML</v>
      </c>
      <c r="P15" s="169" t="str">
        <f t="shared" si="5"/>
        <v>VOLUME</v>
      </c>
      <c r="Q15" s="169">
        <f t="shared" si="6"/>
        <v>0.1</v>
      </c>
      <c r="R15" s="169" t="str">
        <f t="shared" si="7"/>
        <v>ml</v>
      </c>
      <c r="S15" s="402">
        <f t="shared" si="8"/>
        <v>0</v>
      </c>
      <c r="T15" s="402">
        <f t="shared" si="9"/>
        <v>0</v>
      </c>
      <c r="U15" s="402"/>
      <c r="V15" s="403"/>
      <c r="W15" s="92"/>
      <c r="X15" s="86"/>
      <c r="Y15" s="86"/>
      <c r="Z15" s="87"/>
      <c r="AA15" s="174" t="s">
        <v>959</v>
      </c>
      <c r="AB15" s="87"/>
      <c r="AC15" s="175" t="s">
        <v>960</v>
      </c>
      <c r="AD15" s="176" t="s">
        <v>961</v>
      </c>
      <c r="AE15" s="176" t="s">
        <v>962</v>
      </c>
      <c r="AF15" s="87"/>
      <c r="AG15" s="87"/>
      <c r="AH15" s="87"/>
      <c r="AI15" s="130" t="s">
        <v>963</v>
      </c>
      <c r="AJ15" s="131" t="s">
        <v>964</v>
      </c>
      <c r="AK15" s="132" t="s">
        <v>965</v>
      </c>
      <c r="AM15" s="90">
        <v>1</v>
      </c>
    </row>
    <row r="16" spans="2:39" s="387" customFormat="1" ht="39.950000000000003" customHeight="1">
      <c r="B16" s="161" t="s">
        <v>1514</v>
      </c>
      <c r="C16" s="162">
        <v>12</v>
      </c>
      <c r="D16" s="404" t="s">
        <v>1154</v>
      </c>
      <c r="E16" s="163">
        <f t="shared" si="2"/>
        <v>24</v>
      </c>
      <c r="F16" s="150" t="str">
        <f t="shared" si="3"/>
        <v>24 g</v>
      </c>
      <c r="G16" s="1793" t="s">
        <v>1515</v>
      </c>
      <c r="H16" s="1794"/>
      <c r="I16" s="164" t="s">
        <v>966</v>
      </c>
      <c r="J16" s="177">
        <v>98</v>
      </c>
      <c r="K16" s="153" t="s">
        <v>967</v>
      </c>
      <c r="L16" s="178">
        <v>2</v>
      </c>
      <c r="M16" s="155" t="s">
        <v>968</v>
      </c>
      <c r="N16" s="152" t="s">
        <v>969</v>
      </c>
      <c r="O16" s="168" t="str">
        <f t="shared" si="4"/>
        <v>G</v>
      </c>
      <c r="P16" s="169" t="str">
        <f t="shared" si="5"/>
        <v>MASSE</v>
      </c>
      <c r="Q16" s="169">
        <f t="shared" si="6"/>
        <v>2.4E-2</v>
      </c>
      <c r="R16" s="169" t="str">
        <f t="shared" si="7"/>
        <v>g</v>
      </c>
      <c r="S16" s="402">
        <f t="shared" si="8"/>
        <v>0</v>
      </c>
      <c r="T16" s="402">
        <f t="shared" si="9"/>
        <v>0</v>
      </c>
      <c r="U16" s="402"/>
      <c r="V16" s="403"/>
      <c r="W16" s="92"/>
      <c r="X16" s="86"/>
      <c r="Y16" s="86"/>
      <c r="Z16" s="87"/>
      <c r="AA16" s="179" t="s">
        <v>970</v>
      </c>
      <c r="AB16" s="87"/>
      <c r="AC16" s="180" t="s">
        <v>971</v>
      </c>
      <c r="AD16" s="181" t="s">
        <v>972</v>
      </c>
      <c r="AE16" s="181" t="s">
        <v>973</v>
      </c>
      <c r="AF16" s="87"/>
      <c r="AG16" s="87"/>
      <c r="AH16" s="87"/>
      <c r="AI16" s="182" t="s">
        <v>974</v>
      </c>
      <c r="AJ16" s="183" t="s">
        <v>975</v>
      </c>
      <c r="AK16" s="184" t="s">
        <v>976</v>
      </c>
      <c r="AM16" s="90">
        <v>1</v>
      </c>
    </row>
    <row r="17" spans="2:39" s="387" customFormat="1" ht="39.950000000000003" customHeight="1">
      <c r="B17" s="161" t="s">
        <v>1516</v>
      </c>
      <c r="C17" s="162">
        <v>2</v>
      </c>
      <c r="D17" s="404" t="s">
        <v>1154</v>
      </c>
      <c r="E17" s="163">
        <f t="shared" si="2"/>
        <v>4</v>
      </c>
      <c r="F17" s="150" t="str">
        <f t="shared" si="3"/>
        <v>4 g</v>
      </c>
      <c r="G17" s="1793" t="s">
        <v>1517</v>
      </c>
      <c r="H17" s="1794"/>
      <c r="I17" s="164" t="s">
        <v>977</v>
      </c>
      <c r="J17" s="185">
        <v>1</v>
      </c>
      <c r="K17" s="153" t="s">
        <v>978</v>
      </c>
      <c r="L17" s="186" t="s">
        <v>1518</v>
      </c>
      <c r="M17" s="155" t="s">
        <v>979</v>
      </c>
      <c r="N17" s="154" t="s">
        <v>980</v>
      </c>
      <c r="O17" s="168" t="str">
        <f t="shared" si="4"/>
        <v>G</v>
      </c>
      <c r="P17" s="169" t="str">
        <f t="shared" si="5"/>
        <v>MASSE</v>
      </c>
      <c r="Q17" s="169">
        <f t="shared" si="6"/>
        <v>4.0000000000000001E-3</v>
      </c>
      <c r="R17" s="169" t="str">
        <f t="shared" si="7"/>
        <v>g</v>
      </c>
      <c r="S17" s="402">
        <f t="shared" si="8"/>
        <v>0</v>
      </c>
      <c r="T17" s="402">
        <f t="shared" si="9"/>
        <v>0</v>
      </c>
      <c r="U17" s="402"/>
      <c r="V17" s="403"/>
      <c r="W17" s="92"/>
      <c r="X17" s="86"/>
      <c r="Y17" s="86"/>
      <c r="Z17" s="87"/>
      <c r="AA17" s="179" t="s">
        <v>981</v>
      </c>
      <c r="AB17" s="87"/>
      <c r="AC17" s="187" t="s">
        <v>982</v>
      </c>
      <c r="AD17" s="188" t="s">
        <v>983</v>
      </c>
      <c r="AE17" s="188" t="s">
        <v>984</v>
      </c>
      <c r="AF17" s="87"/>
      <c r="AG17" s="87"/>
      <c r="AH17" s="87"/>
      <c r="AI17" s="182" t="s">
        <v>985</v>
      </c>
      <c r="AJ17" s="183" t="s">
        <v>986</v>
      </c>
      <c r="AK17" s="184" t="s">
        <v>987</v>
      </c>
      <c r="AM17" s="90">
        <v>1</v>
      </c>
    </row>
    <row r="18" spans="2:39" s="387" customFormat="1" ht="39.950000000000003" customHeight="1">
      <c r="B18" s="161" t="s">
        <v>1519</v>
      </c>
      <c r="C18" s="162">
        <v>2</v>
      </c>
      <c r="D18" s="404" t="s">
        <v>1154</v>
      </c>
      <c r="E18" s="163">
        <f t="shared" si="2"/>
        <v>4</v>
      </c>
      <c r="F18" s="150" t="str">
        <f t="shared" si="3"/>
        <v>4 g</v>
      </c>
      <c r="G18" s="1793" t="s">
        <v>1520</v>
      </c>
      <c r="H18" s="1794"/>
      <c r="I18" s="164" t="s">
        <v>988</v>
      </c>
      <c r="J18" s="405" t="s">
        <v>1521</v>
      </c>
      <c r="K18" s="153" t="s">
        <v>990</v>
      </c>
      <c r="L18" s="186" t="s">
        <v>1522</v>
      </c>
      <c r="M18" s="155" t="s">
        <v>28</v>
      </c>
      <c r="N18" s="189" t="s">
        <v>1523</v>
      </c>
      <c r="O18" s="168" t="str">
        <f t="shared" si="4"/>
        <v>G</v>
      </c>
      <c r="P18" s="169" t="str">
        <f t="shared" si="5"/>
        <v>MASSE</v>
      </c>
      <c r="Q18" s="169">
        <f t="shared" si="6"/>
        <v>4.0000000000000001E-3</v>
      </c>
      <c r="R18" s="169" t="str">
        <f t="shared" si="7"/>
        <v>g</v>
      </c>
      <c r="S18" s="402">
        <f t="shared" si="8"/>
        <v>0</v>
      </c>
      <c r="T18" s="402">
        <f t="shared" si="9"/>
        <v>0</v>
      </c>
      <c r="U18" s="402"/>
      <c r="V18" s="403"/>
      <c r="W18" s="92"/>
      <c r="X18" s="86"/>
      <c r="Y18" s="86"/>
      <c r="Z18" s="87"/>
      <c r="AA18" s="179" t="s">
        <v>991</v>
      </c>
      <c r="AB18" s="87"/>
      <c r="AC18" s="180" t="s">
        <v>992</v>
      </c>
      <c r="AD18" s="181" t="s">
        <v>993</v>
      </c>
      <c r="AE18" s="181" t="s">
        <v>993</v>
      </c>
      <c r="AF18" s="87"/>
      <c r="AG18" s="87"/>
      <c r="AH18" s="87"/>
      <c r="AI18" s="389"/>
      <c r="AJ18" s="389"/>
      <c r="AK18" s="389"/>
      <c r="AM18" s="90">
        <v>1</v>
      </c>
    </row>
    <row r="19" spans="2:39" s="387" customFormat="1" ht="39.950000000000003" customHeight="1">
      <c r="B19" s="161"/>
      <c r="C19" s="162"/>
      <c r="D19" s="88"/>
      <c r="E19" s="163" t="str">
        <f t="shared" si="2"/>
        <v/>
      </c>
      <c r="F19" s="150" t="str">
        <f t="shared" si="3"/>
        <v/>
      </c>
      <c r="G19" s="1793" t="s">
        <v>1524</v>
      </c>
      <c r="H19" s="1794"/>
      <c r="I19" s="164" t="s">
        <v>994</v>
      </c>
      <c r="J19" s="190">
        <v>3</v>
      </c>
      <c r="K19" s="153" t="s">
        <v>995</v>
      </c>
      <c r="L19" s="154" t="s">
        <v>1525</v>
      </c>
      <c r="M19" s="155" t="s">
        <v>997</v>
      </c>
      <c r="N19" s="192">
        <v>46298.465277777781</v>
      </c>
      <c r="O19" s="168" t="str">
        <f t="shared" si="4"/>
        <v/>
      </c>
      <c r="P19" s="169" t="str">
        <f t="shared" si="5"/>
        <v/>
      </c>
      <c r="Q19" s="169" t="str">
        <f t="shared" si="6"/>
        <v/>
      </c>
      <c r="R19" s="169" t="str">
        <f t="shared" si="7"/>
        <v/>
      </c>
      <c r="S19" s="402">
        <f t="shared" si="8"/>
        <v>0</v>
      </c>
      <c r="T19" s="402">
        <f t="shared" si="9"/>
        <v>0</v>
      </c>
      <c r="U19" s="402"/>
      <c r="V19" s="403"/>
      <c r="W19" s="193" t="str">
        <f>ADDRESS(ROW(N19),COLUMN(N19),4)</f>
        <v>N19</v>
      </c>
      <c r="X19" s="1797" t="s">
        <v>998</v>
      </c>
      <c r="Y19" s="1797"/>
      <c r="Z19" s="1797"/>
      <c r="AA19" s="179" t="s">
        <v>999</v>
      </c>
      <c r="AB19" s="87"/>
      <c r="AC19" s="187" t="s">
        <v>1000</v>
      </c>
      <c r="AD19" s="188" t="s">
        <v>1001</v>
      </c>
      <c r="AE19" s="188" t="s">
        <v>1002</v>
      </c>
      <c r="AF19" s="87"/>
      <c r="AG19" s="87"/>
      <c r="AH19" s="87"/>
      <c r="AI19" s="194" t="s">
        <v>1003</v>
      </c>
      <c r="AJ19" s="195"/>
      <c r="AK19" s="196"/>
      <c r="AM19" s="90">
        <v>1</v>
      </c>
    </row>
    <row r="20" spans="2:39" s="387" customFormat="1" ht="39.950000000000003" customHeight="1">
      <c r="B20" s="161"/>
      <c r="C20" s="162"/>
      <c r="D20" s="88"/>
      <c r="E20" s="163" t="str">
        <f t="shared" si="2"/>
        <v/>
      </c>
      <c r="F20" s="150" t="str">
        <f t="shared" si="3"/>
        <v/>
      </c>
      <c r="G20" s="1793" t="s">
        <v>5354</v>
      </c>
      <c r="H20" s="1794"/>
      <c r="I20" s="164" t="s">
        <v>1004</v>
      </c>
      <c r="J20" s="152" t="s">
        <v>1526</v>
      </c>
      <c r="K20" s="153" t="s">
        <v>1005</v>
      </c>
      <c r="L20" s="197">
        <v>0</v>
      </c>
      <c r="M20" s="155" t="s">
        <v>1006</v>
      </c>
      <c r="N20" s="198">
        <v>46298.46875</v>
      </c>
      <c r="O20" s="168" t="str">
        <f t="shared" si="4"/>
        <v/>
      </c>
      <c r="P20" s="169" t="str">
        <f t="shared" si="5"/>
        <v/>
      </c>
      <c r="Q20" s="169" t="str">
        <f t="shared" si="6"/>
        <v/>
      </c>
      <c r="R20" s="169" t="str">
        <f t="shared" si="7"/>
        <v/>
      </c>
      <c r="S20" s="402">
        <f t="shared" si="8"/>
        <v>0</v>
      </c>
      <c r="T20" s="402">
        <f t="shared" si="9"/>
        <v>0</v>
      </c>
      <c r="U20" s="402"/>
      <c r="V20" s="403"/>
      <c r="W20" s="199" t="s">
        <v>1007</v>
      </c>
      <c r="X20" s="86"/>
      <c r="Y20" s="86"/>
      <c r="Z20" s="87"/>
      <c r="AA20" s="179" t="s">
        <v>1008</v>
      </c>
      <c r="AB20" s="87"/>
      <c r="AC20" s="180" t="s">
        <v>1009</v>
      </c>
      <c r="AD20" s="181" t="s">
        <v>1010</v>
      </c>
      <c r="AE20" s="181" t="s">
        <v>1011</v>
      </c>
      <c r="AF20" s="87"/>
      <c r="AG20" s="87"/>
      <c r="AH20" s="87"/>
      <c r="AI20" s="406" t="s">
        <v>1012</v>
      </c>
      <c r="AJ20" s="406" t="s">
        <v>1013</v>
      </c>
      <c r="AK20" s="406" t="s">
        <v>1014</v>
      </c>
      <c r="AM20" s="90">
        <v>1</v>
      </c>
    </row>
    <row r="21" spans="2:39" s="387" customFormat="1" ht="39.950000000000003" customHeight="1">
      <c r="B21" s="161"/>
      <c r="C21" s="162"/>
      <c r="D21" s="88"/>
      <c r="E21" s="163" t="str">
        <f t="shared" si="2"/>
        <v/>
      </c>
      <c r="F21" s="150" t="str">
        <f t="shared" si="3"/>
        <v/>
      </c>
      <c r="G21" s="1793" t="s">
        <v>1527</v>
      </c>
      <c r="H21" s="1794"/>
      <c r="I21" s="164" t="s">
        <v>1015</v>
      </c>
      <c r="J21" s="407" t="s">
        <v>1528</v>
      </c>
      <c r="K21" s="153" t="s">
        <v>1017</v>
      </c>
      <c r="L21" s="201" t="s">
        <v>1529</v>
      </c>
      <c r="M21" s="155" t="s">
        <v>1018</v>
      </c>
      <c r="N21" s="192">
        <v>46298.510416666664</v>
      </c>
      <c r="O21" s="168" t="str">
        <f t="shared" si="4"/>
        <v/>
      </c>
      <c r="P21" s="169" t="str">
        <f t="shared" si="5"/>
        <v/>
      </c>
      <c r="Q21" s="169" t="str">
        <f t="shared" si="6"/>
        <v/>
      </c>
      <c r="R21" s="169" t="str">
        <f t="shared" si="7"/>
        <v/>
      </c>
      <c r="S21" s="402">
        <f t="shared" si="8"/>
        <v>0</v>
      </c>
      <c r="T21" s="402">
        <f t="shared" si="9"/>
        <v>0</v>
      </c>
      <c r="U21" s="402"/>
      <c r="V21" s="403"/>
      <c r="W21" s="199" t="s">
        <v>1019</v>
      </c>
      <c r="X21" s="86"/>
      <c r="Y21" s="86"/>
      <c r="Z21" s="87"/>
      <c r="AA21" s="179" t="s">
        <v>1020</v>
      </c>
      <c r="AB21" s="87"/>
      <c r="AC21" s="187" t="s">
        <v>1021</v>
      </c>
      <c r="AD21" s="188" t="s">
        <v>1022</v>
      </c>
      <c r="AE21" s="188" t="s">
        <v>1022</v>
      </c>
      <c r="AF21" s="87"/>
      <c r="AG21" s="87"/>
      <c r="AH21" s="87"/>
      <c r="AI21" s="408" t="s">
        <v>1023</v>
      </c>
      <c r="AJ21" s="409" t="s">
        <v>1024</v>
      </c>
      <c r="AK21" s="410" t="s">
        <v>1025</v>
      </c>
      <c r="AM21" s="90">
        <v>1</v>
      </c>
    </row>
    <row r="22" spans="2:39" s="387" customFormat="1" ht="39.950000000000003" customHeight="1">
      <c r="B22" s="161"/>
      <c r="C22" s="162"/>
      <c r="D22" s="88"/>
      <c r="E22" s="163" t="str">
        <f t="shared" si="2"/>
        <v/>
      </c>
      <c r="F22" s="150" t="str">
        <f t="shared" si="3"/>
        <v/>
      </c>
      <c r="G22" s="1793" t="s">
        <v>1530</v>
      </c>
      <c r="H22" s="1794"/>
      <c r="I22" s="164" t="s">
        <v>1026</v>
      </c>
      <c r="J22" s="407" t="s">
        <v>1531</v>
      </c>
      <c r="K22" s="153" t="s">
        <v>1027</v>
      </c>
      <c r="L22" s="201" t="s">
        <v>1532</v>
      </c>
      <c r="M22" s="155" t="s">
        <v>1028</v>
      </c>
      <c r="N22" s="205">
        <v>9</v>
      </c>
      <c r="O22" s="168" t="str">
        <f t="shared" si="4"/>
        <v/>
      </c>
      <c r="P22" s="169" t="str">
        <f t="shared" si="5"/>
        <v/>
      </c>
      <c r="Q22" s="169" t="str">
        <f t="shared" si="6"/>
        <v/>
      </c>
      <c r="R22" s="169" t="str">
        <f t="shared" si="7"/>
        <v/>
      </c>
      <c r="S22" s="402">
        <f t="shared" si="8"/>
        <v>0</v>
      </c>
      <c r="T22" s="402">
        <f t="shared" si="9"/>
        <v>0</v>
      </c>
      <c r="U22" s="402"/>
      <c r="V22" s="403"/>
      <c r="W22" s="199" t="s">
        <v>1019</v>
      </c>
      <c r="X22" s="86"/>
      <c r="Y22" s="86"/>
      <c r="Z22" s="87"/>
      <c r="AA22" s="179" t="s">
        <v>1029</v>
      </c>
      <c r="AB22" s="87"/>
      <c r="AC22" s="180" t="s">
        <v>1030</v>
      </c>
      <c r="AD22" s="181" t="s">
        <v>1031</v>
      </c>
      <c r="AE22" s="181" t="s">
        <v>1032</v>
      </c>
      <c r="AF22" s="87"/>
      <c r="AG22" s="87"/>
      <c r="AH22" s="87"/>
      <c r="AI22" s="408" t="s">
        <v>1033</v>
      </c>
      <c r="AJ22" s="409" t="s">
        <v>1034</v>
      </c>
      <c r="AK22" s="410" t="s">
        <v>1035</v>
      </c>
      <c r="AM22" s="90">
        <v>1</v>
      </c>
    </row>
    <row r="23" spans="2:39" s="387" customFormat="1" ht="39.950000000000003" customHeight="1">
      <c r="B23" s="161"/>
      <c r="C23" s="162"/>
      <c r="D23" s="88"/>
      <c r="E23" s="163" t="str">
        <f t="shared" si="2"/>
        <v/>
      </c>
      <c r="F23" s="150" t="str">
        <f t="shared" si="3"/>
        <v/>
      </c>
      <c r="G23" s="1793" t="s">
        <v>1533</v>
      </c>
      <c r="H23" s="1794"/>
      <c r="I23" s="164" t="s">
        <v>1036</v>
      </c>
      <c r="J23" s="407" t="s">
        <v>1534</v>
      </c>
      <c r="K23" s="153" t="s">
        <v>1038</v>
      </c>
      <c r="L23" s="201" t="s">
        <v>1535</v>
      </c>
      <c r="M23" s="155" t="s">
        <v>1039</v>
      </c>
      <c r="N23" s="205">
        <v>2</v>
      </c>
      <c r="O23" s="168" t="str">
        <f t="shared" si="4"/>
        <v/>
      </c>
      <c r="P23" s="169" t="str">
        <f t="shared" si="5"/>
        <v/>
      </c>
      <c r="Q23" s="169" t="str">
        <f t="shared" si="6"/>
        <v/>
      </c>
      <c r="R23" s="169" t="str">
        <f t="shared" si="7"/>
        <v/>
      </c>
      <c r="S23" s="402">
        <f t="shared" si="8"/>
        <v>0</v>
      </c>
      <c r="T23" s="402">
        <f t="shared" si="9"/>
        <v>0</v>
      </c>
      <c r="U23" s="402"/>
      <c r="V23" s="403"/>
      <c r="W23" s="199" t="s">
        <v>1019</v>
      </c>
      <c r="X23" s="86"/>
      <c r="Y23" s="86"/>
      <c r="Z23" s="87"/>
      <c r="AA23" s="179" t="s">
        <v>1040</v>
      </c>
      <c r="AB23" s="87"/>
      <c r="AC23" s="187" t="s">
        <v>1041</v>
      </c>
      <c r="AD23" s="188" t="s">
        <v>1042</v>
      </c>
      <c r="AE23" s="188" t="s">
        <v>1042</v>
      </c>
      <c r="AF23" s="87"/>
      <c r="AG23" s="87"/>
      <c r="AH23" s="87"/>
      <c r="AI23" s="408" t="s">
        <v>1043</v>
      </c>
      <c r="AJ23" s="409" t="s">
        <v>1044</v>
      </c>
      <c r="AK23" s="410" t="s">
        <v>1045</v>
      </c>
      <c r="AM23" s="90">
        <v>1</v>
      </c>
    </row>
    <row r="24" spans="2:39" s="387" customFormat="1" ht="39.950000000000003" customHeight="1">
      <c r="B24" s="161"/>
      <c r="C24" s="162"/>
      <c r="D24" s="88"/>
      <c r="E24" s="163" t="str">
        <f t="shared" si="2"/>
        <v/>
      </c>
      <c r="F24" s="150" t="str">
        <f t="shared" si="3"/>
        <v/>
      </c>
      <c r="G24" s="1793" t="s">
        <v>1536</v>
      </c>
      <c r="H24" s="1794"/>
      <c r="I24" s="164" t="s">
        <v>1046</v>
      </c>
      <c r="J24" s="206">
        <v>3</v>
      </c>
      <c r="K24" s="153" t="s">
        <v>1047</v>
      </c>
      <c r="L24" s="201" t="s">
        <v>1537</v>
      </c>
      <c r="M24" s="155" t="s">
        <v>1048</v>
      </c>
      <c r="N24" s="192">
        <v>46299.5</v>
      </c>
      <c r="O24" s="168" t="str">
        <f t="shared" si="4"/>
        <v/>
      </c>
      <c r="P24" s="169" t="str">
        <f t="shared" si="5"/>
        <v/>
      </c>
      <c r="Q24" s="169" t="str">
        <f t="shared" si="6"/>
        <v/>
      </c>
      <c r="R24" s="169" t="str">
        <f t="shared" si="7"/>
        <v/>
      </c>
      <c r="S24" s="402">
        <f t="shared" si="8"/>
        <v>0</v>
      </c>
      <c r="T24" s="402">
        <f t="shared" si="9"/>
        <v>0</v>
      </c>
      <c r="U24" s="402"/>
      <c r="V24" s="403"/>
      <c r="W24" s="199" t="s">
        <v>1019</v>
      </c>
      <c r="X24" s="86"/>
      <c r="Y24" s="86"/>
      <c r="Z24" s="87"/>
      <c r="AA24" s="179" t="s">
        <v>1049</v>
      </c>
      <c r="AB24" s="87"/>
      <c r="AC24" s="180" t="s">
        <v>1050</v>
      </c>
      <c r="AD24" s="181" t="s">
        <v>1051</v>
      </c>
      <c r="AE24" s="181" t="s">
        <v>1051</v>
      </c>
      <c r="AF24" s="87"/>
      <c r="AG24" s="87"/>
      <c r="AH24" s="87"/>
      <c r="AI24" s="408" t="s">
        <v>1052</v>
      </c>
      <c r="AJ24" s="409" t="s">
        <v>1053</v>
      </c>
      <c r="AK24" s="410" t="s">
        <v>1054</v>
      </c>
      <c r="AM24" s="90">
        <v>1</v>
      </c>
    </row>
    <row r="25" spans="2:39" s="387" customFormat="1" ht="39.950000000000003" customHeight="1">
      <c r="B25" s="161"/>
      <c r="C25" s="162"/>
      <c r="D25" s="88"/>
      <c r="E25" s="163" t="str">
        <f t="shared" si="2"/>
        <v/>
      </c>
      <c r="F25" s="150" t="str">
        <f t="shared" si="3"/>
        <v/>
      </c>
      <c r="G25" s="1793" t="s">
        <v>1538</v>
      </c>
      <c r="H25" s="1794"/>
      <c r="I25" s="164" t="s">
        <v>1055</v>
      </c>
      <c r="J25" s="206">
        <v>65</v>
      </c>
      <c r="K25" s="153" t="s">
        <v>1056</v>
      </c>
      <c r="L25" s="201" t="s">
        <v>1539</v>
      </c>
      <c r="M25" s="155" t="s">
        <v>1057</v>
      </c>
      <c r="N25" s="186" t="s">
        <v>1540</v>
      </c>
      <c r="O25" s="168" t="str">
        <f t="shared" si="4"/>
        <v/>
      </c>
      <c r="P25" s="169" t="str">
        <f t="shared" si="5"/>
        <v/>
      </c>
      <c r="Q25" s="169" t="str">
        <f t="shared" si="6"/>
        <v/>
      </c>
      <c r="R25" s="169" t="str">
        <f t="shared" si="7"/>
        <v/>
      </c>
      <c r="S25" s="402">
        <f t="shared" si="8"/>
        <v>0</v>
      </c>
      <c r="T25" s="402">
        <f t="shared" si="9"/>
        <v>0</v>
      </c>
      <c r="U25" s="402"/>
      <c r="V25" s="403"/>
      <c r="W25" s="199" t="s">
        <v>1019</v>
      </c>
      <c r="X25" s="86"/>
      <c r="Y25" s="86"/>
      <c r="Z25" s="87"/>
      <c r="AA25" s="179" t="s">
        <v>1058</v>
      </c>
      <c r="AB25" s="87"/>
      <c r="AC25" s="187" t="s">
        <v>1059</v>
      </c>
      <c r="AD25" s="188" t="s">
        <v>1060</v>
      </c>
      <c r="AE25" s="188" t="s">
        <v>1060</v>
      </c>
      <c r="AF25" s="87"/>
      <c r="AG25" s="87"/>
      <c r="AH25" s="87"/>
      <c r="AI25" s="408" t="s">
        <v>1061</v>
      </c>
      <c r="AJ25" s="409" t="s">
        <v>550</v>
      </c>
      <c r="AK25" s="410" t="s">
        <v>1062</v>
      </c>
      <c r="AM25" s="90">
        <v>1</v>
      </c>
    </row>
    <row r="26" spans="2:39" s="387" customFormat="1" ht="39.950000000000003" customHeight="1">
      <c r="B26" s="161"/>
      <c r="C26" s="162"/>
      <c r="D26" s="88"/>
      <c r="E26" s="163" t="str">
        <f t="shared" si="2"/>
        <v/>
      </c>
      <c r="F26" s="150" t="str">
        <f t="shared" si="3"/>
        <v/>
      </c>
      <c r="G26" s="1793" t="s">
        <v>1541</v>
      </c>
      <c r="H26" s="1794"/>
      <c r="I26" s="164" t="s">
        <v>1063</v>
      </c>
      <c r="J26" s="206">
        <v>68</v>
      </c>
      <c r="K26" s="153" t="s">
        <v>1064</v>
      </c>
      <c r="L26" s="154" t="s">
        <v>1542</v>
      </c>
      <c r="M26" s="155" t="s">
        <v>1066</v>
      </c>
      <c r="N26" s="154" t="s">
        <v>1067</v>
      </c>
      <c r="O26" s="168" t="str">
        <f t="shared" si="4"/>
        <v/>
      </c>
      <c r="P26" s="169" t="str">
        <f t="shared" si="5"/>
        <v/>
      </c>
      <c r="Q26" s="169" t="str">
        <f t="shared" si="6"/>
        <v/>
      </c>
      <c r="R26" s="169" t="str">
        <f t="shared" si="7"/>
        <v/>
      </c>
      <c r="S26" s="402">
        <f t="shared" si="8"/>
        <v>0</v>
      </c>
      <c r="T26" s="402">
        <f t="shared" si="9"/>
        <v>0</v>
      </c>
      <c r="U26" s="402"/>
      <c r="V26" s="403"/>
      <c r="W26" s="199" t="s">
        <v>1068</v>
      </c>
      <c r="X26" s="86"/>
      <c r="Y26" s="86"/>
      <c r="Z26" s="87"/>
      <c r="AA26" s="179" t="s">
        <v>1069</v>
      </c>
      <c r="AB26" s="87"/>
      <c r="AC26" s="180" t="s">
        <v>1070</v>
      </c>
      <c r="AD26" s="181" t="s">
        <v>1071</v>
      </c>
      <c r="AE26" s="181" t="s">
        <v>1071</v>
      </c>
      <c r="AF26" s="87"/>
      <c r="AG26" s="87"/>
      <c r="AH26" s="87"/>
      <c r="AI26" s="408" t="s">
        <v>1072</v>
      </c>
      <c r="AJ26" s="409" t="s">
        <v>1073</v>
      </c>
      <c r="AK26" s="410" t="s">
        <v>1074</v>
      </c>
      <c r="AM26" s="90">
        <v>1</v>
      </c>
    </row>
    <row r="27" spans="2:39" s="387" customFormat="1" ht="39.950000000000003" customHeight="1">
      <c r="B27" s="161"/>
      <c r="C27" s="162"/>
      <c r="D27" s="88"/>
      <c r="E27" s="163" t="str">
        <f t="shared" si="2"/>
        <v/>
      </c>
      <c r="F27" s="150" t="str">
        <f t="shared" si="3"/>
        <v/>
      </c>
      <c r="G27" s="1793" t="s">
        <v>1543</v>
      </c>
      <c r="H27" s="1794"/>
      <c r="I27" s="164" t="s">
        <v>1075</v>
      </c>
      <c r="J27" s="207">
        <f>ROUND((N27-N12)*1440,0)</f>
        <v>60</v>
      </c>
      <c r="K27" s="153" t="s">
        <v>1076</v>
      </c>
      <c r="L27" s="173">
        <v>30</v>
      </c>
      <c r="M27" s="155" t="s">
        <v>1077</v>
      </c>
      <c r="N27" s="192">
        <v>46298.458333333336</v>
      </c>
      <c r="O27" s="168" t="str">
        <f t="shared" si="4"/>
        <v/>
      </c>
      <c r="P27" s="169" t="str">
        <f t="shared" si="5"/>
        <v/>
      </c>
      <c r="Q27" s="169" t="str">
        <f t="shared" si="6"/>
        <v/>
      </c>
      <c r="R27" s="169" t="str">
        <f t="shared" si="7"/>
        <v/>
      </c>
      <c r="S27" s="402">
        <f t="shared" si="8"/>
        <v>0</v>
      </c>
      <c r="T27" s="402">
        <f t="shared" si="9"/>
        <v>0</v>
      </c>
      <c r="U27" s="402"/>
      <c r="V27" s="403"/>
      <c r="W27" s="193" t="str">
        <f>ADDRESS(ROW(N27),COLUMN(N27),4)</f>
        <v>N27</v>
      </c>
      <c r="X27" s="1797" t="s">
        <v>998</v>
      </c>
      <c r="Y27" s="1797"/>
      <c r="Z27" s="1797"/>
      <c r="AA27" s="179" t="s">
        <v>1078</v>
      </c>
      <c r="AB27" s="87"/>
      <c r="AC27" s="187" t="s">
        <v>1079</v>
      </c>
      <c r="AD27" s="188" t="s">
        <v>1080</v>
      </c>
      <c r="AE27" s="188" t="s">
        <v>1081</v>
      </c>
      <c r="AF27" s="87"/>
      <c r="AG27" s="87"/>
      <c r="AH27" s="87"/>
      <c r="AI27" s="408" t="s">
        <v>1082</v>
      </c>
      <c r="AJ27" s="409" t="s">
        <v>1083</v>
      </c>
      <c r="AK27" s="410" t="s">
        <v>1084</v>
      </c>
      <c r="AM27" s="90">
        <v>1</v>
      </c>
    </row>
    <row r="28" spans="2:39" s="387" customFormat="1" ht="39.950000000000003" customHeight="1">
      <c r="B28" s="161"/>
      <c r="C28" s="162"/>
      <c r="D28" s="88"/>
      <c r="E28" s="163" t="str">
        <f t="shared" si="2"/>
        <v/>
      </c>
      <c r="F28" s="150" t="str">
        <f t="shared" si="3"/>
        <v/>
      </c>
      <c r="G28" s="1793" t="s">
        <v>1544</v>
      </c>
      <c r="H28" s="1794"/>
      <c r="I28" s="164" t="s">
        <v>1085</v>
      </c>
      <c r="J28" s="207">
        <v>10</v>
      </c>
      <c r="K28" s="153" t="s">
        <v>1086</v>
      </c>
      <c r="L28" s="173">
        <v>3</v>
      </c>
      <c r="M28" s="208" t="s">
        <v>1087</v>
      </c>
      <c r="N28" s="209">
        <f>ROUND((N19-N27)*1440,0)</f>
        <v>10</v>
      </c>
      <c r="O28" s="168" t="str">
        <f t="shared" si="4"/>
        <v/>
      </c>
      <c r="P28" s="169" t="str">
        <f t="shared" si="5"/>
        <v/>
      </c>
      <c r="Q28" s="169" t="str">
        <f t="shared" si="6"/>
        <v/>
      </c>
      <c r="R28" s="169" t="str">
        <f t="shared" si="7"/>
        <v/>
      </c>
      <c r="S28" s="402">
        <f t="shared" si="8"/>
        <v>0</v>
      </c>
      <c r="T28" s="402">
        <f t="shared" si="9"/>
        <v>0</v>
      </c>
      <c r="U28" s="402"/>
      <c r="V28" s="403"/>
      <c r="W28" s="210" t="str">
        <f ca="1">"◄ "&amp;_xlfn.FORMULATEXT(N28)</f>
        <v>◄ =ARRONDI((N19-N27)*1440;0)</v>
      </c>
      <c r="X28" s="211"/>
      <c r="Y28" s="211"/>
      <c r="Z28" s="211"/>
      <c r="AA28" s="179" t="s">
        <v>1088</v>
      </c>
      <c r="AB28" s="87"/>
      <c r="AC28" s="180" t="s">
        <v>1089</v>
      </c>
      <c r="AD28" s="181" t="s">
        <v>1090</v>
      </c>
      <c r="AE28" s="181" t="s">
        <v>1091</v>
      </c>
      <c r="AF28" s="87"/>
      <c r="AG28" s="87"/>
      <c r="AH28" s="87"/>
      <c r="AI28" s="408" t="s">
        <v>1092</v>
      </c>
      <c r="AJ28" s="409" t="s">
        <v>1093</v>
      </c>
      <c r="AK28" s="410" t="s">
        <v>1094</v>
      </c>
      <c r="AM28" s="90">
        <v>1</v>
      </c>
    </row>
    <row r="29" spans="2:39" s="387" customFormat="1" ht="39.950000000000003" customHeight="1">
      <c r="B29" s="161"/>
      <c r="C29" s="162"/>
      <c r="D29" s="88"/>
      <c r="E29" s="163" t="str">
        <f t="shared" si="2"/>
        <v/>
      </c>
      <c r="F29" s="150" t="str">
        <f t="shared" si="3"/>
        <v/>
      </c>
      <c r="G29" s="1793" t="s">
        <v>1545</v>
      </c>
      <c r="H29" s="1794"/>
      <c r="I29" s="164" t="s">
        <v>1095</v>
      </c>
      <c r="J29" s="166" t="s">
        <v>1521</v>
      </c>
      <c r="K29" s="153" t="s">
        <v>1097</v>
      </c>
      <c r="L29" s="152" t="s">
        <v>1546</v>
      </c>
      <c r="M29" s="155" t="s">
        <v>1098</v>
      </c>
      <c r="N29" s="212">
        <v>65.8</v>
      </c>
      <c r="O29" s="213" t="str">
        <f t="shared" si="4"/>
        <v/>
      </c>
      <c r="P29" s="214" t="str">
        <f t="shared" si="5"/>
        <v/>
      </c>
      <c r="Q29" s="214" t="str">
        <f t="shared" si="6"/>
        <v/>
      </c>
      <c r="R29" s="214" t="str">
        <f t="shared" si="7"/>
        <v/>
      </c>
      <c r="S29" s="402">
        <f t="shared" si="8"/>
        <v>0</v>
      </c>
      <c r="T29" s="402">
        <f t="shared" si="9"/>
        <v>0</v>
      </c>
      <c r="U29" s="402"/>
      <c r="V29" s="403"/>
      <c r="W29" s="111"/>
      <c r="X29" s="87"/>
      <c r="Y29" s="87"/>
      <c r="Z29" s="87"/>
      <c r="AA29" s="87"/>
      <c r="AB29" s="87"/>
      <c r="AC29" s="187" t="s">
        <v>1099</v>
      </c>
      <c r="AD29" s="188" t="s">
        <v>1100</v>
      </c>
      <c r="AE29" s="188" t="s">
        <v>1101</v>
      </c>
      <c r="AF29" s="87"/>
      <c r="AG29" s="87"/>
      <c r="AH29" s="87"/>
      <c r="AI29" s="408" t="s">
        <v>1102</v>
      </c>
      <c r="AJ29" s="409" t="s">
        <v>1103</v>
      </c>
      <c r="AK29" s="410" t="s">
        <v>1104</v>
      </c>
      <c r="AM29" s="90">
        <v>1</v>
      </c>
    </row>
    <row r="30" spans="2:39" s="387" customFormat="1" ht="39.950000000000003" customHeight="1">
      <c r="B30" s="161"/>
      <c r="C30" s="162"/>
      <c r="D30" s="88"/>
      <c r="E30" s="163" t="str">
        <f t="shared" si="2"/>
        <v/>
      </c>
      <c r="F30" s="150" t="str">
        <f t="shared" si="3"/>
        <v/>
      </c>
      <c r="G30" s="1793" t="s">
        <v>1547</v>
      </c>
      <c r="H30" s="1794"/>
      <c r="I30" s="164" t="s">
        <v>1105</v>
      </c>
      <c r="J30" s="166" t="s">
        <v>1143</v>
      </c>
      <c r="K30" s="153" t="s">
        <v>1107</v>
      </c>
      <c r="L30" s="152" t="s">
        <v>1548</v>
      </c>
      <c r="M30" s="155" t="s">
        <v>1108</v>
      </c>
      <c r="N30" s="154" t="s">
        <v>980</v>
      </c>
      <c r="O30" s="213" t="str">
        <f t="shared" si="4"/>
        <v/>
      </c>
      <c r="P30" s="214" t="str">
        <f t="shared" si="5"/>
        <v/>
      </c>
      <c r="Q30" s="214" t="str">
        <f t="shared" si="6"/>
        <v/>
      </c>
      <c r="R30" s="214" t="str">
        <f t="shared" si="7"/>
        <v/>
      </c>
      <c r="S30" s="402">
        <f t="shared" si="8"/>
        <v>0</v>
      </c>
      <c r="T30" s="402">
        <f t="shared" si="9"/>
        <v>0</v>
      </c>
      <c r="U30" s="402"/>
      <c r="V30" s="403"/>
      <c r="W30" s="111"/>
      <c r="X30" s="87"/>
      <c r="Y30" s="87"/>
      <c r="Z30" s="87"/>
      <c r="AA30" s="87"/>
      <c r="AB30" s="87"/>
      <c r="AC30" s="180" t="s">
        <v>1109</v>
      </c>
      <c r="AD30" s="181" t="s">
        <v>1110</v>
      </c>
      <c r="AE30" s="181" t="s">
        <v>1111</v>
      </c>
      <c r="AF30" s="87"/>
      <c r="AG30" s="87"/>
      <c r="AH30" s="87"/>
      <c r="AI30" s="408" t="s">
        <v>1112</v>
      </c>
      <c r="AJ30" s="409" t="s">
        <v>1113</v>
      </c>
      <c r="AK30" s="410" t="s">
        <v>1114</v>
      </c>
      <c r="AM30" s="90">
        <v>1</v>
      </c>
    </row>
    <row r="31" spans="2:39" s="387" customFormat="1" ht="39.950000000000003" customHeight="1">
      <c r="B31" s="161"/>
      <c r="C31" s="162"/>
      <c r="D31" s="88"/>
      <c r="E31" s="163" t="str">
        <f t="shared" si="2"/>
        <v/>
      </c>
      <c r="F31" s="150" t="str">
        <f t="shared" si="3"/>
        <v/>
      </c>
      <c r="G31" s="1793" t="s">
        <v>1549</v>
      </c>
      <c r="H31" s="1794"/>
      <c r="I31" s="164" t="s">
        <v>1115</v>
      </c>
      <c r="J31" s="152" t="s">
        <v>1550</v>
      </c>
      <c r="K31" s="153" t="s">
        <v>1116</v>
      </c>
      <c r="L31" s="154" t="s">
        <v>1551</v>
      </c>
      <c r="M31" s="155" t="s">
        <v>1118</v>
      </c>
      <c r="N31" s="215" t="s">
        <v>1552</v>
      </c>
      <c r="O31" s="213" t="str">
        <f t="shared" si="4"/>
        <v/>
      </c>
      <c r="P31" s="214" t="str">
        <f t="shared" si="5"/>
        <v/>
      </c>
      <c r="Q31" s="214" t="str">
        <f t="shared" si="6"/>
        <v/>
      </c>
      <c r="R31" s="214" t="str">
        <f t="shared" si="7"/>
        <v/>
      </c>
      <c r="S31" s="402">
        <f t="shared" si="8"/>
        <v>0</v>
      </c>
      <c r="T31" s="402">
        <f t="shared" si="9"/>
        <v>0</v>
      </c>
      <c r="U31" s="402"/>
      <c r="V31" s="403"/>
      <c r="W31" s="111"/>
      <c r="X31" s="87"/>
      <c r="Y31" s="87"/>
      <c r="Z31" s="87"/>
      <c r="AA31" s="87"/>
      <c r="AB31" s="87"/>
      <c r="AC31" s="187" t="s">
        <v>1119</v>
      </c>
      <c r="AD31" s="188" t="s">
        <v>1120</v>
      </c>
      <c r="AE31" s="188" t="s">
        <v>1120</v>
      </c>
      <c r="AF31" s="87"/>
      <c r="AG31" s="87"/>
      <c r="AH31" s="87"/>
      <c r="AI31" s="408" t="s">
        <v>1121</v>
      </c>
      <c r="AJ31" s="409" t="s">
        <v>1122</v>
      </c>
      <c r="AK31" s="410" t="s">
        <v>1123</v>
      </c>
      <c r="AM31" s="90">
        <v>1</v>
      </c>
    </row>
    <row r="32" spans="2:39" s="387" customFormat="1" ht="39.950000000000003" customHeight="1">
      <c r="B32" s="161"/>
      <c r="C32" s="162"/>
      <c r="D32" s="88"/>
      <c r="E32" s="163" t="str">
        <f t="shared" si="2"/>
        <v/>
      </c>
      <c r="F32" s="150" t="str">
        <f t="shared" si="3"/>
        <v/>
      </c>
      <c r="G32" s="1793" t="s">
        <v>1553</v>
      </c>
      <c r="H32" s="1794"/>
      <c r="I32" s="164" t="s">
        <v>1124</v>
      </c>
      <c r="J32" s="152" t="s">
        <v>1554</v>
      </c>
      <c r="K32" s="153" t="s">
        <v>1125</v>
      </c>
      <c r="L32" s="154" t="s">
        <v>1555</v>
      </c>
      <c r="M32" s="155" t="s">
        <v>1127</v>
      </c>
      <c r="N32" s="215" t="s">
        <v>1556</v>
      </c>
      <c r="O32" s="213" t="str">
        <f t="shared" si="4"/>
        <v/>
      </c>
      <c r="P32" s="214" t="str">
        <f t="shared" si="5"/>
        <v/>
      </c>
      <c r="Q32" s="214" t="str">
        <f t="shared" si="6"/>
        <v/>
      </c>
      <c r="R32" s="214" t="str">
        <f t="shared" si="7"/>
        <v/>
      </c>
      <c r="S32" s="402">
        <f t="shared" si="8"/>
        <v>0</v>
      </c>
      <c r="T32" s="402">
        <f t="shared" si="9"/>
        <v>0</v>
      </c>
      <c r="U32" s="402"/>
      <c r="V32" s="403"/>
      <c r="W32" s="111"/>
      <c r="X32" s="87"/>
      <c r="Y32" s="87"/>
      <c r="Z32" s="87"/>
      <c r="AA32" s="87"/>
      <c r="AB32" s="87"/>
      <c r="AC32" s="216" t="s">
        <v>1128</v>
      </c>
      <c r="AD32" s="216" t="s">
        <v>1129</v>
      </c>
      <c r="AE32" s="216" t="s">
        <v>1130</v>
      </c>
      <c r="AF32" s="87"/>
      <c r="AG32" s="87"/>
      <c r="AH32" s="87"/>
      <c r="AI32" s="408" t="s">
        <v>1131</v>
      </c>
      <c r="AJ32" s="409" t="s">
        <v>1132</v>
      </c>
      <c r="AK32" s="410" t="s">
        <v>1133</v>
      </c>
      <c r="AM32" s="90">
        <v>1</v>
      </c>
    </row>
    <row r="33" spans="2:39" s="387" customFormat="1" ht="39.950000000000003" customHeight="1">
      <c r="B33" s="161"/>
      <c r="C33" s="162"/>
      <c r="D33" s="88"/>
      <c r="E33" s="163" t="str">
        <f t="shared" si="2"/>
        <v/>
      </c>
      <c r="F33" s="150" t="str">
        <f t="shared" si="3"/>
        <v/>
      </c>
      <c r="G33" s="1793" t="s">
        <v>1557</v>
      </c>
      <c r="H33" s="1794"/>
      <c r="I33" s="164" t="s">
        <v>1134</v>
      </c>
      <c r="J33" s="152" t="s">
        <v>1558</v>
      </c>
      <c r="K33" s="153" t="s">
        <v>1135</v>
      </c>
      <c r="L33" s="217"/>
      <c r="M33" s="155" t="s">
        <v>1136</v>
      </c>
      <c r="N33" s="154" t="s">
        <v>1137</v>
      </c>
      <c r="O33" s="213" t="str">
        <f t="shared" si="4"/>
        <v/>
      </c>
      <c r="P33" s="214" t="str">
        <f t="shared" si="5"/>
        <v/>
      </c>
      <c r="Q33" s="214" t="str">
        <f t="shared" si="6"/>
        <v/>
      </c>
      <c r="R33" s="214" t="str">
        <f t="shared" si="7"/>
        <v/>
      </c>
      <c r="S33" s="402">
        <f t="shared" si="8"/>
        <v>0</v>
      </c>
      <c r="T33" s="402">
        <f t="shared" si="9"/>
        <v>0</v>
      </c>
      <c r="U33" s="402"/>
      <c r="V33" s="403"/>
      <c r="W33" s="111"/>
      <c r="X33" s="87"/>
      <c r="Y33" s="87"/>
      <c r="Z33" s="87"/>
      <c r="AA33" s="87"/>
      <c r="AB33" s="87"/>
      <c r="AC33" s="216" t="s">
        <v>1138</v>
      </c>
      <c r="AD33" s="216" t="s">
        <v>1129</v>
      </c>
      <c r="AE33" s="216" t="s">
        <v>1130</v>
      </c>
      <c r="AF33" s="87"/>
      <c r="AG33" s="87"/>
      <c r="AH33" s="87"/>
      <c r="AI33" s="408" t="s">
        <v>1139</v>
      </c>
      <c r="AJ33" s="409" t="s">
        <v>1140</v>
      </c>
      <c r="AK33" s="410" t="s">
        <v>1141</v>
      </c>
      <c r="AM33" s="90">
        <v>1</v>
      </c>
    </row>
    <row r="34" spans="2:39" ht="39.950000000000003" customHeight="1">
      <c r="B34" s="161"/>
      <c r="C34" s="162"/>
      <c r="E34" s="163" t="str">
        <f t="shared" si="2"/>
        <v/>
      </c>
      <c r="F34" s="150" t="str">
        <f t="shared" si="3"/>
        <v/>
      </c>
      <c r="G34" s="1793" t="s">
        <v>1559</v>
      </c>
      <c r="H34" s="1794"/>
      <c r="I34" s="164" t="s">
        <v>1142</v>
      </c>
      <c r="J34" s="152" t="s">
        <v>1560</v>
      </c>
      <c r="K34" s="153" t="s">
        <v>1105</v>
      </c>
      <c r="L34" s="154" t="s">
        <v>1143</v>
      </c>
      <c r="M34" s="155" t="s">
        <v>1144</v>
      </c>
      <c r="N34" s="186" t="s">
        <v>1561</v>
      </c>
      <c r="O34" s="213" t="str">
        <f t="shared" si="4"/>
        <v/>
      </c>
      <c r="P34" s="214" t="str">
        <f t="shared" si="5"/>
        <v/>
      </c>
      <c r="Q34" s="214" t="str">
        <f t="shared" si="6"/>
        <v/>
      </c>
      <c r="R34" s="214" t="str">
        <f t="shared" si="7"/>
        <v/>
      </c>
      <c r="S34" s="402">
        <f t="shared" si="8"/>
        <v>0</v>
      </c>
      <c r="T34" s="402">
        <f t="shared" si="9"/>
        <v>0</v>
      </c>
      <c r="U34" s="402"/>
      <c r="V34" s="403"/>
      <c r="W34" s="111"/>
      <c r="X34" s="87"/>
      <c r="Y34" s="87"/>
      <c r="Z34" s="87"/>
      <c r="AA34" s="87"/>
      <c r="AB34" s="87"/>
      <c r="AC34" s="87"/>
      <c r="AD34" s="87"/>
      <c r="AE34" s="87"/>
      <c r="AF34" s="87"/>
      <c r="AG34" s="87"/>
      <c r="AH34" s="87"/>
      <c r="AI34" s="408" t="s">
        <v>1145</v>
      </c>
      <c r="AJ34" s="409" t="s">
        <v>1146</v>
      </c>
      <c r="AK34" s="410" t="s">
        <v>1147</v>
      </c>
      <c r="AM34" s="90">
        <v>1</v>
      </c>
    </row>
    <row r="35" spans="2:39" ht="39.950000000000003" customHeight="1">
      <c r="B35" s="161"/>
      <c r="C35" s="218"/>
      <c r="E35" s="163" t="str">
        <f t="shared" si="2"/>
        <v/>
      </c>
      <c r="F35" s="150" t="str">
        <f t="shared" si="3"/>
        <v/>
      </c>
      <c r="G35" s="1795" t="s">
        <v>1562</v>
      </c>
      <c r="H35" s="1796"/>
      <c r="I35" s="164" t="s">
        <v>1148</v>
      </c>
      <c r="J35" s="219">
        <v>46298.402777777781</v>
      </c>
      <c r="K35" s="220" t="s">
        <v>1149</v>
      </c>
      <c r="L35" s="221" t="s">
        <v>1563</v>
      </c>
      <c r="M35" s="155" t="s">
        <v>1150</v>
      </c>
      <c r="N35" s="186" t="s">
        <v>1564</v>
      </c>
      <c r="O35" s="213" t="str">
        <f t="shared" si="4"/>
        <v/>
      </c>
      <c r="P35" s="214" t="str">
        <f t="shared" si="5"/>
        <v/>
      </c>
      <c r="Q35" s="214" t="str">
        <f t="shared" si="6"/>
        <v/>
      </c>
      <c r="R35" s="214" t="str">
        <f t="shared" si="7"/>
        <v/>
      </c>
      <c r="S35" s="402">
        <f t="shared" si="8"/>
        <v>0</v>
      </c>
      <c r="T35" s="402">
        <f t="shared" si="9"/>
        <v>0</v>
      </c>
      <c r="U35" s="402"/>
      <c r="V35" s="403"/>
      <c r="W35" s="111"/>
      <c r="X35" s="87"/>
      <c r="Y35" s="87"/>
      <c r="Z35" s="87"/>
      <c r="AA35" s="87"/>
      <c r="AB35" s="87"/>
      <c r="AC35" s="87"/>
      <c r="AD35" s="87"/>
      <c r="AE35" s="87"/>
      <c r="AF35" s="87"/>
      <c r="AG35" s="87"/>
      <c r="AH35" s="87"/>
      <c r="AI35" s="408" t="s">
        <v>1151</v>
      </c>
      <c r="AJ35" s="409" t="s">
        <v>1152</v>
      </c>
      <c r="AK35" s="410" t="s">
        <v>1153</v>
      </c>
      <c r="AM35" s="90">
        <v>1</v>
      </c>
    </row>
    <row r="36" spans="2:39" ht="30" customHeight="1">
      <c r="B36" s="222" t="s">
        <v>926</v>
      </c>
      <c r="C36" s="223" t="s">
        <v>1154</v>
      </c>
      <c r="D36" s="224" t="s">
        <v>1155</v>
      </c>
      <c r="E36" s="225" t="s">
        <v>1156</v>
      </c>
      <c r="F36" s="225" t="s">
        <v>1157</v>
      </c>
      <c r="G36" s="226" t="s">
        <v>1158</v>
      </c>
      <c r="H36" s="226" t="s">
        <v>1159</v>
      </c>
      <c r="I36" s="226" t="s">
        <v>1160</v>
      </c>
      <c r="J36" s="226" t="s">
        <v>1161</v>
      </c>
      <c r="K36" s="227" t="s">
        <v>1162</v>
      </c>
      <c r="L36" s="227" t="s">
        <v>1163</v>
      </c>
      <c r="M36" s="228" t="s">
        <v>1164</v>
      </c>
      <c r="N36" s="227" t="s">
        <v>1165</v>
      </c>
      <c r="O36" s="214"/>
      <c r="P36" s="214"/>
      <c r="Q36" s="214"/>
      <c r="R36" s="214"/>
      <c r="S36" s="402"/>
      <c r="T36" s="402"/>
      <c r="U36" s="402"/>
      <c r="V36" s="403"/>
      <c r="W36" s="229" t="s">
        <v>1166</v>
      </c>
      <c r="X36" s="230"/>
      <c r="Y36" s="230"/>
      <c r="Z36" s="87"/>
      <c r="AA36" s="87"/>
      <c r="AB36" s="87"/>
      <c r="AC36" s="87"/>
      <c r="AD36" s="87"/>
      <c r="AE36" s="87"/>
      <c r="AF36" s="87"/>
      <c r="AG36" s="87"/>
      <c r="AH36" s="87"/>
      <c r="AI36" s="408" t="s">
        <v>1167</v>
      </c>
      <c r="AJ36" s="409" t="s">
        <v>1168</v>
      </c>
      <c r="AK36" s="410" t="s">
        <v>1169</v>
      </c>
      <c r="AM36" s="90">
        <v>1</v>
      </c>
    </row>
    <row r="37" spans="2:39" ht="30" customHeight="1">
      <c r="B37" s="231" t="s">
        <v>1170</v>
      </c>
      <c r="C37" s="231" t="s">
        <v>1171</v>
      </c>
      <c r="D37" s="231" t="s">
        <v>1172</v>
      </c>
      <c r="E37" s="231" t="s">
        <v>1173</v>
      </c>
      <c r="F37" s="231" t="s">
        <v>1174</v>
      </c>
      <c r="G37" s="231" t="s">
        <v>1175</v>
      </c>
      <c r="H37" s="232" t="s">
        <v>1176</v>
      </c>
      <c r="I37" s="232" t="s">
        <v>1177</v>
      </c>
      <c r="J37" s="232" t="s">
        <v>1178</v>
      </c>
      <c r="K37" s="232" t="s">
        <v>1179</v>
      </c>
      <c r="L37" s="232" t="s">
        <v>1180</v>
      </c>
      <c r="M37" s="232" t="s">
        <v>1181</v>
      </c>
      <c r="N37" s="232" t="s">
        <v>1182</v>
      </c>
      <c r="O37" s="214"/>
      <c r="P37" s="214"/>
      <c r="Q37" s="214"/>
      <c r="R37" s="214"/>
      <c r="S37" s="402"/>
      <c r="T37" s="402"/>
      <c r="U37" s="402"/>
      <c r="V37" s="403"/>
      <c r="W37" s="229" t="s">
        <v>1166</v>
      </c>
      <c r="X37" s="230"/>
      <c r="Y37" s="230"/>
      <c r="Z37" s="87"/>
      <c r="AA37" s="87"/>
      <c r="AB37" s="87"/>
      <c r="AC37" s="87"/>
      <c r="AD37" s="87"/>
      <c r="AE37" s="87"/>
      <c r="AF37" s="87"/>
      <c r="AG37" s="87"/>
      <c r="AH37" s="87"/>
      <c r="AI37" s="408" t="s">
        <v>1183</v>
      </c>
      <c r="AJ37" s="409" t="s">
        <v>1184</v>
      </c>
      <c r="AK37" s="410" t="s">
        <v>1185</v>
      </c>
      <c r="AM37" s="90">
        <v>1</v>
      </c>
    </row>
    <row r="38" spans="2:39" ht="54.75" customHeight="1">
      <c r="B38" s="233" t="s">
        <v>1186</v>
      </c>
      <c r="C38" s="234" t="s">
        <v>1187</v>
      </c>
      <c r="D38" s="235" t="s">
        <v>1188</v>
      </c>
      <c r="E38" s="1788" t="s">
        <v>1189</v>
      </c>
      <c r="F38" s="1788"/>
      <c r="G38" s="234" t="s">
        <v>1190</v>
      </c>
      <c r="H38" s="234" t="s">
        <v>1191</v>
      </c>
      <c r="I38" s="234" t="s">
        <v>1192</v>
      </c>
      <c r="J38" s="234" t="s">
        <v>1193</v>
      </c>
      <c r="K38" s="236" t="s">
        <v>1194</v>
      </c>
      <c r="L38" s="1789" t="s">
        <v>1565</v>
      </c>
      <c r="M38" s="1790"/>
      <c r="N38" s="1790"/>
      <c r="O38" s="214"/>
      <c r="P38" s="214"/>
      <c r="Q38" s="214"/>
      <c r="R38" s="214"/>
      <c r="S38" s="402"/>
      <c r="T38" s="402"/>
      <c r="U38" s="402"/>
      <c r="V38" s="403"/>
      <c r="W38" s="111"/>
      <c r="X38" s="87"/>
      <c r="Y38" s="87"/>
      <c r="Z38" s="87"/>
      <c r="AA38" s="87"/>
      <c r="AB38" s="87"/>
      <c r="AC38" s="87"/>
      <c r="AD38" s="87"/>
      <c r="AE38" s="87"/>
      <c r="AF38" s="87"/>
      <c r="AG38" s="87"/>
      <c r="AH38" s="87"/>
      <c r="AI38" s="408" t="s">
        <v>1196</v>
      </c>
      <c r="AJ38" s="409" t="s">
        <v>1197</v>
      </c>
      <c r="AK38" s="410" t="s">
        <v>1198</v>
      </c>
      <c r="AM38" s="90">
        <v>1</v>
      </c>
    </row>
    <row r="39" spans="2:39" ht="39.950000000000003" customHeight="1">
      <c r="B39" s="237" t="s">
        <v>1199</v>
      </c>
      <c r="C39" s="238" t="s">
        <v>1200</v>
      </c>
      <c r="D39" s="238" t="s">
        <v>1201</v>
      </c>
      <c r="E39" s="1791" t="s">
        <v>1202</v>
      </c>
      <c r="F39" s="1791"/>
      <c r="G39" s="238" t="s">
        <v>1203</v>
      </c>
      <c r="H39" s="238" t="s">
        <v>1204</v>
      </c>
      <c r="I39" s="238" t="s">
        <v>1205</v>
      </c>
      <c r="J39" s="238" t="s">
        <v>1206</v>
      </c>
      <c r="K39" s="238" t="s">
        <v>1207</v>
      </c>
      <c r="L39" s="239" t="s">
        <v>1208</v>
      </c>
      <c r="M39" s="1789" t="s">
        <v>1566</v>
      </c>
      <c r="N39" s="1790"/>
      <c r="O39" s="214"/>
      <c r="P39" s="214"/>
      <c r="Q39" s="214"/>
      <c r="R39" s="214"/>
      <c r="S39" s="402"/>
      <c r="T39" s="402"/>
      <c r="U39" s="402"/>
      <c r="V39" s="403"/>
      <c r="W39" s="111"/>
      <c r="X39" s="87"/>
      <c r="Y39" s="87"/>
      <c r="Z39" s="87"/>
      <c r="AA39" s="87"/>
      <c r="AB39" s="87"/>
      <c r="AC39" s="87"/>
      <c r="AD39" s="87"/>
      <c r="AE39" s="87"/>
      <c r="AF39" s="87"/>
      <c r="AG39" s="87"/>
      <c r="AH39" s="87"/>
      <c r="AI39" s="408" t="s">
        <v>1210</v>
      </c>
      <c r="AJ39" s="409" t="s">
        <v>1211</v>
      </c>
      <c r="AK39" s="410" t="s">
        <v>1212</v>
      </c>
      <c r="AM39" s="90">
        <v>1</v>
      </c>
    </row>
    <row r="40" spans="2:39" ht="39.950000000000003" customHeight="1">
      <c r="B40" s="240" t="s">
        <v>1213</v>
      </c>
      <c r="C40" s="241" t="s">
        <v>1214</v>
      </c>
      <c r="D40" s="1792" t="s">
        <v>1215</v>
      </c>
      <c r="E40" s="1792"/>
      <c r="F40" s="242" t="s">
        <v>1216</v>
      </c>
      <c r="G40" s="241" t="s">
        <v>1217</v>
      </c>
      <c r="H40" s="241" t="s">
        <v>1218</v>
      </c>
      <c r="I40" s="241" t="s">
        <v>1219</v>
      </c>
      <c r="J40" s="243"/>
      <c r="K40" s="243"/>
      <c r="L40" s="244" t="s">
        <v>1220</v>
      </c>
      <c r="M40" s="245">
        <f>IF(ISNUMBER(N24),N24,"")</f>
        <v>46299.5</v>
      </c>
      <c r="N40" s="246"/>
      <c r="O40" s="214"/>
      <c r="P40" s="214"/>
      <c r="Q40" s="214"/>
      <c r="R40" s="214"/>
      <c r="S40" s="411" t="s">
        <v>1221</v>
      </c>
      <c r="T40" s="411" t="s">
        <v>1222</v>
      </c>
      <c r="U40" s="411" t="s">
        <v>1223</v>
      </c>
      <c r="V40" s="412" t="s">
        <v>1224</v>
      </c>
      <c r="W40" s="111"/>
      <c r="X40" s="87"/>
      <c r="Y40" s="87"/>
      <c r="Z40" s="87"/>
      <c r="AA40" s="87"/>
      <c r="AB40" s="87"/>
      <c r="AC40" s="87"/>
      <c r="AD40" s="87"/>
      <c r="AE40" s="87"/>
      <c r="AF40" s="87"/>
      <c r="AG40" s="87"/>
      <c r="AH40" s="87"/>
      <c r="AI40" s="408" t="s">
        <v>1225</v>
      </c>
      <c r="AJ40" s="409" t="s">
        <v>1226</v>
      </c>
      <c r="AK40" s="410" t="s">
        <v>1227</v>
      </c>
      <c r="AM40" s="90">
        <v>1</v>
      </c>
    </row>
    <row r="41" spans="2:39" ht="39.950000000000003" customHeight="1">
      <c r="B41" s="249" t="s">
        <v>1228</v>
      </c>
      <c r="C41" s="250" t="s">
        <v>1229</v>
      </c>
      <c r="D41" s="251" t="s">
        <v>1567</v>
      </c>
      <c r="E41" s="250"/>
      <c r="F41" s="250" t="s">
        <v>1231</v>
      </c>
      <c r="G41" s="252" t="s">
        <v>1568</v>
      </c>
      <c r="H41" s="250" t="s">
        <v>1233</v>
      </c>
      <c r="I41" s="252" t="s">
        <v>1569</v>
      </c>
      <c r="J41" s="250" t="s">
        <v>1235</v>
      </c>
      <c r="K41" s="252" t="s">
        <v>1570</v>
      </c>
      <c r="L41" s="250" t="s">
        <v>1237</v>
      </c>
      <c r="M41" s="1789" t="s">
        <v>1571</v>
      </c>
      <c r="N41" s="1790"/>
      <c r="O41" s="214"/>
      <c r="P41" s="214"/>
      <c r="Q41" s="214"/>
      <c r="R41" s="214"/>
      <c r="S41" s="402" t="s">
        <v>1239</v>
      </c>
      <c r="T41" s="402">
        <v>1</v>
      </c>
      <c r="U41" s="402" t="s">
        <v>1240</v>
      </c>
      <c r="V41" s="403" t="s">
        <v>1241</v>
      </c>
      <c r="W41" s="111"/>
      <c r="X41" s="87"/>
      <c r="Y41" s="87"/>
      <c r="Z41" s="87"/>
      <c r="AA41" s="87"/>
      <c r="AB41" s="87"/>
      <c r="AC41" s="87"/>
      <c r="AD41" s="87"/>
      <c r="AE41" s="87"/>
      <c r="AF41" s="87"/>
      <c r="AG41" s="87"/>
      <c r="AH41" s="87"/>
      <c r="AI41" s="408" t="s">
        <v>1242</v>
      </c>
      <c r="AJ41" s="409" t="s">
        <v>1243</v>
      </c>
      <c r="AK41" s="410" t="s">
        <v>1244</v>
      </c>
      <c r="AM41" s="90">
        <v>1</v>
      </c>
    </row>
    <row r="42" spans="2:39" ht="33.950000000000003" customHeight="1">
      <c r="B42" s="253" t="s">
        <v>1245</v>
      </c>
      <c r="C42" s="254" t="s">
        <v>1246</v>
      </c>
      <c r="D42" s="254" t="s">
        <v>1247</v>
      </c>
      <c r="E42" s="1777" t="s">
        <v>1248</v>
      </c>
      <c r="F42" s="1777"/>
      <c r="G42" s="254" t="s">
        <v>1249</v>
      </c>
      <c r="H42" s="254" t="s">
        <v>1250</v>
      </c>
      <c r="I42" s="254" t="s">
        <v>1251</v>
      </c>
      <c r="J42" s="254" t="s">
        <v>1252</v>
      </c>
      <c r="K42" s="254" t="s">
        <v>1253</v>
      </c>
      <c r="L42" s="254" t="s">
        <v>1254</v>
      </c>
      <c r="M42" s="255"/>
      <c r="N42" s="256"/>
      <c r="O42" s="213"/>
      <c r="P42" s="214"/>
      <c r="Q42" s="214"/>
      <c r="R42" s="214"/>
      <c r="S42" s="402" t="s">
        <v>1255</v>
      </c>
      <c r="T42" s="402">
        <v>1E-3</v>
      </c>
      <c r="U42" s="402" t="s">
        <v>1240</v>
      </c>
      <c r="V42" s="403" t="s">
        <v>1154</v>
      </c>
      <c r="W42" s="111"/>
      <c r="X42" s="87"/>
      <c r="Y42" s="87"/>
      <c r="Z42" s="87"/>
      <c r="AA42" s="87"/>
      <c r="AB42" s="87"/>
      <c r="AC42" s="87"/>
      <c r="AD42" s="87"/>
      <c r="AE42" s="87"/>
      <c r="AF42" s="87"/>
      <c r="AG42" s="87"/>
      <c r="AH42" s="87"/>
      <c r="AI42" s="408" t="s">
        <v>1256</v>
      </c>
      <c r="AJ42" s="409" t="s">
        <v>1257</v>
      </c>
      <c r="AK42" s="410" t="s">
        <v>1258</v>
      </c>
      <c r="AM42" s="90">
        <v>1</v>
      </c>
    </row>
    <row r="43" spans="2:39" ht="51.75" customHeight="1">
      <c r="B43" s="257" t="s">
        <v>1259</v>
      </c>
      <c r="C43" s="258" t="s">
        <v>1260</v>
      </c>
      <c r="D43" s="258"/>
      <c r="E43" s="258"/>
      <c r="F43" s="258"/>
      <c r="G43" s="259"/>
      <c r="H43" s="258" t="s">
        <v>1261</v>
      </c>
      <c r="I43" s="260"/>
      <c r="J43" s="261"/>
      <c r="K43" s="261"/>
      <c r="L43" s="261"/>
      <c r="M43" s="261"/>
      <c r="N43" s="261"/>
      <c r="O43" s="213"/>
      <c r="P43" s="214"/>
      <c r="Q43" s="214"/>
      <c r="R43" s="214"/>
      <c r="S43" s="402" t="s">
        <v>1262</v>
      </c>
      <c r="T43" s="402">
        <v>0.25</v>
      </c>
      <c r="U43" s="402" t="s">
        <v>1240</v>
      </c>
      <c r="V43" s="403" t="s">
        <v>1155</v>
      </c>
      <c r="W43" s="111"/>
      <c r="X43" s="87"/>
      <c r="Y43" s="87"/>
      <c r="Z43" s="87"/>
      <c r="AA43" s="87"/>
      <c r="AB43" s="87"/>
      <c r="AC43" s="87"/>
      <c r="AD43" s="87"/>
      <c r="AE43" s="87"/>
      <c r="AF43" s="87"/>
      <c r="AG43" s="87"/>
      <c r="AH43" s="87"/>
      <c r="AI43" s="408" t="s">
        <v>1263</v>
      </c>
      <c r="AJ43" s="409" t="s">
        <v>1264</v>
      </c>
      <c r="AK43" s="410" t="s">
        <v>1265</v>
      </c>
      <c r="AM43" s="90">
        <v>1</v>
      </c>
    </row>
    <row r="44" spans="2:39" ht="35.1" customHeight="1">
      <c r="B44" s="262" t="s">
        <v>1266</v>
      </c>
      <c r="C44" s="263"/>
      <c r="D44" s="264" t="s">
        <v>1267</v>
      </c>
      <c r="E44" s="265" t="s">
        <v>1268</v>
      </c>
      <c r="F44" s="265"/>
      <c r="G44" s="263"/>
      <c r="H44" s="263"/>
      <c r="I44" s="266"/>
      <c r="J44" s="266"/>
      <c r="K44" s="266"/>
      <c r="L44" s="267"/>
      <c r="M44" s="268" t="str">
        <f ca="1">CELL("nomfichier",M44)</f>
        <v>D:\Données\1.UPRT\MOTEURS.VILLIERS\CUISSON.SOUS.VIDE\[04_05_cuissons_basses_temperatures.xlsx]34_BASSE_TEMPERATURE.Exemple</v>
      </c>
      <c r="N44" s="269" t="s">
        <v>1269</v>
      </c>
      <c r="O44" s="213"/>
      <c r="P44" s="214"/>
      <c r="Q44" s="214"/>
      <c r="R44" s="214"/>
      <c r="S44" s="402" t="s">
        <v>1270</v>
      </c>
      <c r="T44" s="402">
        <v>0.33333333333333331</v>
      </c>
      <c r="U44" s="402" t="s">
        <v>1240</v>
      </c>
      <c r="V44" s="403" t="s">
        <v>1156</v>
      </c>
      <c r="W44" s="111"/>
      <c r="X44" s="87"/>
      <c r="Y44" s="87"/>
      <c r="Z44" s="87"/>
      <c r="AA44" s="87"/>
      <c r="AB44" s="87"/>
      <c r="AC44" s="87"/>
      <c r="AD44" s="87"/>
      <c r="AE44" s="87"/>
      <c r="AF44" s="87"/>
      <c r="AG44" s="87"/>
      <c r="AH44" s="87"/>
      <c r="AI44" s="408" t="s">
        <v>1271</v>
      </c>
      <c r="AJ44" s="409" t="s">
        <v>1272</v>
      </c>
      <c r="AK44" s="410" t="s">
        <v>1273</v>
      </c>
      <c r="AM44" s="90">
        <v>1</v>
      </c>
    </row>
    <row r="45" spans="2:39" ht="35.1" customHeight="1">
      <c r="B45" s="270" t="s">
        <v>1274</v>
      </c>
      <c r="C45" s="271"/>
      <c r="D45" s="272" t="s">
        <v>1275</v>
      </c>
      <c r="E45" s="273" t="s">
        <v>1276</v>
      </c>
      <c r="F45" s="273"/>
      <c r="G45" s="271"/>
      <c r="H45" s="271"/>
      <c r="I45" s="274"/>
      <c r="J45" s="274"/>
      <c r="K45" s="274"/>
      <c r="L45" s="274"/>
      <c r="M45" s="275"/>
      <c r="N45" s="276" t="s">
        <v>4488</v>
      </c>
      <c r="O45" s="213"/>
      <c r="P45" s="214"/>
      <c r="Q45" s="214"/>
      <c r="R45" s="214"/>
      <c r="S45" s="402" t="s">
        <v>1277</v>
      </c>
      <c r="T45" s="402">
        <v>0.5</v>
      </c>
      <c r="U45" s="402" t="s">
        <v>1240</v>
      </c>
      <c r="V45" s="403" t="s">
        <v>1157</v>
      </c>
      <c r="W45" s="111"/>
      <c r="X45" s="87"/>
      <c r="Y45" s="87"/>
      <c r="Z45" s="87"/>
      <c r="AA45" s="87"/>
      <c r="AB45" s="87"/>
      <c r="AC45" s="87"/>
      <c r="AD45" s="87"/>
      <c r="AE45" s="87"/>
      <c r="AF45" s="87"/>
      <c r="AG45" s="87"/>
      <c r="AH45" s="87"/>
      <c r="AI45" s="408" t="s">
        <v>1278</v>
      </c>
      <c r="AJ45" s="409" t="s">
        <v>1279</v>
      </c>
      <c r="AK45" s="410" t="s">
        <v>1280</v>
      </c>
      <c r="AM45" s="90">
        <v>1</v>
      </c>
    </row>
    <row r="46" spans="2:39" ht="35.1" customHeight="1">
      <c r="O46" s="213"/>
      <c r="P46" s="214"/>
      <c r="Q46" s="214"/>
      <c r="R46" s="214"/>
      <c r="S46" s="402" t="s">
        <v>1158</v>
      </c>
      <c r="T46" s="402">
        <v>1</v>
      </c>
      <c r="U46" s="402" t="s">
        <v>1281</v>
      </c>
      <c r="V46" s="403" t="s">
        <v>1158</v>
      </c>
      <c r="W46" s="87"/>
      <c r="X46" s="87"/>
      <c r="Y46" s="87"/>
      <c r="Z46" s="87"/>
      <c r="AA46" s="87"/>
      <c r="AB46" s="87"/>
      <c r="AC46" s="87"/>
      <c r="AD46" s="87"/>
      <c r="AE46" s="87"/>
      <c r="AF46" s="87"/>
      <c r="AG46" s="87"/>
      <c r="AH46" s="87"/>
      <c r="AI46" s="408" t="s">
        <v>1282</v>
      </c>
      <c r="AJ46" s="409" t="s">
        <v>1283</v>
      </c>
      <c r="AK46" s="410" t="s">
        <v>1284</v>
      </c>
      <c r="AM46" s="90">
        <v>1</v>
      </c>
    </row>
    <row r="47" spans="2:39" ht="31.5">
      <c r="G47" s="277" t="s">
        <v>915</v>
      </c>
      <c r="H47" s="278"/>
      <c r="O47" s="213"/>
      <c r="P47" s="214"/>
      <c r="Q47" s="214"/>
      <c r="R47" s="214"/>
      <c r="S47" s="402" t="s">
        <v>1285</v>
      </c>
      <c r="T47" s="402">
        <v>0.1</v>
      </c>
      <c r="U47" s="402" t="s">
        <v>1281</v>
      </c>
      <c r="V47" s="403" t="s">
        <v>1159</v>
      </c>
      <c r="W47" s="87"/>
      <c r="X47" s="87"/>
      <c r="Y47" s="87"/>
      <c r="Z47" s="87"/>
      <c r="AA47" s="87"/>
      <c r="AB47" s="87"/>
      <c r="AC47" s="87"/>
      <c r="AD47" s="87"/>
      <c r="AE47" s="87"/>
      <c r="AF47" s="87"/>
      <c r="AG47" s="87"/>
      <c r="AH47" s="87"/>
      <c r="AI47" s="408" t="s">
        <v>1286</v>
      </c>
      <c r="AJ47" s="409" t="s">
        <v>797</v>
      </c>
      <c r="AK47" s="410" t="s">
        <v>1287</v>
      </c>
      <c r="AM47" s="90">
        <v>1</v>
      </c>
    </row>
    <row r="48" spans="2:39" ht="15.75">
      <c r="G48" s="277" t="s">
        <v>1288</v>
      </c>
      <c r="H48" s="277"/>
      <c r="O48" s="213"/>
      <c r="P48" s="214"/>
      <c r="Q48" s="214"/>
      <c r="R48" s="214"/>
      <c r="S48" s="402" t="s">
        <v>1289</v>
      </c>
      <c r="T48" s="402">
        <v>0.01</v>
      </c>
      <c r="U48" s="402" t="s">
        <v>1281</v>
      </c>
      <c r="V48" s="403" t="s">
        <v>1160</v>
      </c>
      <c r="W48" s="87"/>
      <c r="X48" s="87"/>
      <c r="Y48" s="87"/>
      <c r="Z48" s="87"/>
      <c r="AA48" s="87"/>
      <c r="AB48" s="87"/>
      <c r="AC48" s="87"/>
      <c r="AD48" s="87"/>
      <c r="AE48" s="87"/>
      <c r="AF48" s="87"/>
      <c r="AG48" s="87"/>
      <c r="AH48" s="87"/>
      <c r="AI48" s="410"/>
      <c r="AJ48" s="410"/>
      <c r="AK48" s="410"/>
      <c r="AM48" s="90">
        <v>1</v>
      </c>
    </row>
    <row r="49" spans="7:39" ht="21">
      <c r="G49" s="279" t="s">
        <v>1290</v>
      </c>
      <c r="H49" s="279" t="s">
        <v>1291</v>
      </c>
      <c r="O49" s="213"/>
      <c r="P49" s="214"/>
      <c r="Q49" s="214"/>
      <c r="R49" s="214"/>
      <c r="S49" s="402" t="s">
        <v>1292</v>
      </c>
      <c r="T49" s="402">
        <v>1E-3</v>
      </c>
      <c r="U49" s="402" t="s">
        <v>1281</v>
      </c>
      <c r="V49" s="403" t="s">
        <v>1161</v>
      </c>
      <c r="W49" s="87"/>
      <c r="X49" s="87"/>
      <c r="Y49" s="87"/>
      <c r="Z49" s="87"/>
      <c r="AA49" s="87"/>
      <c r="AB49" s="87"/>
      <c r="AC49" s="87"/>
      <c r="AD49" s="87"/>
      <c r="AE49" s="87"/>
      <c r="AF49" s="87"/>
      <c r="AG49" s="87"/>
      <c r="AH49" s="87"/>
      <c r="AI49" s="47" t="s">
        <v>1293</v>
      </c>
      <c r="AJ49" s="48"/>
      <c r="AK49" s="49"/>
      <c r="AM49" s="90">
        <v>1</v>
      </c>
    </row>
    <row r="50" spans="7:39" ht="39.950000000000003" customHeight="1">
      <c r="G50" s="1774"/>
      <c r="H50" s="1774"/>
      <c r="O50" s="213"/>
      <c r="P50" s="214"/>
      <c r="Q50" s="214"/>
      <c r="R50" s="214"/>
      <c r="S50" s="402" t="s">
        <v>1294</v>
      </c>
      <c r="T50" s="402">
        <v>0.5</v>
      </c>
      <c r="U50" s="402" t="s">
        <v>1281</v>
      </c>
      <c r="V50" s="403" t="s">
        <v>1162</v>
      </c>
      <c r="W50" s="87"/>
      <c r="X50" s="87"/>
      <c r="Y50" s="87"/>
      <c r="Z50" s="87"/>
      <c r="AA50" s="87"/>
      <c r="AB50" s="87"/>
      <c r="AC50" s="87"/>
      <c r="AD50" s="87"/>
      <c r="AE50" s="87"/>
      <c r="AF50" s="87"/>
      <c r="AG50" s="87"/>
      <c r="AH50" s="87"/>
      <c r="AI50" s="413" t="s">
        <v>1012</v>
      </c>
      <c r="AJ50" s="413" t="s">
        <v>1013</v>
      </c>
      <c r="AK50" s="413" t="s">
        <v>1295</v>
      </c>
      <c r="AM50" s="90">
        <v>1</v>
      </c>
    </row>
    <row r="51" spans="7:39" ht="39.950000000000003" customHeight="1">
      <c r="G51" s="1775" t="s">
        <v>1296</v>
      </c>
      <c r="H51" s="1776"/>
      <c r="O51" s="213"/>
      <c r="P51" s="214"/>
      <c r="Q51" s="214"/>
      <c r="R51" s="214"/>
      <c r="S51" s="402" t="s">
        <v>1297</v>
      </c>
      <c r="T51" s="402">
        <v>0.25</v>
      </c>
      <c r="U51" s="402" t="s">
        <v>1281</v>
      </c>
      <c r="V51" s="403" t="s">
        <v>1163</v>
      </c>
      <c r="W51" s="87"/>
      <c r="X51" s="87"/>
      <c r="Y51" s="87"/>
      <c r="Z51" s="87"/>
      <c r="AA51" s="87"/>
      <c r="AB51" s="87"/>
      <c r="AC51" s="87"/>
      <c r="AD51" s="87"/>
      <c r="AE51" s="87"/>
      <c r="AF51" s="87"/>
      <c r="AG51" s="87"/>
      <c r="AH51" s="87"/>
      <c r="AI51" s="414" t="s">
        <v>1298</v>
      </c>
      <c r="AJ51" s="415" t="s">
        <v>1299</v>
      </c>
      <c r="AK51" s="416" t="s">
        <v>1300</v>
      </c>
      <c r="AM51" s="90">
        <v>1</v>
      </c>
    </row>
    <row r="52" spans="7:39" ht="39.950000000000003" customHeight="1">
      <c r="G52" s="284" t="s">
        <v>1301</v>
      </c>
      <c r="H52" s="285">
        <f>IF(AND(ISNUMBER(G53),G53&gt;0,ISNUMBER(G56),G56&gt;0),ROUNDUP(G53*G56,0),"")</f>
        <v>225</v>
      </c>
      <c r="O52" s="213"/>
      <c r="P52" s="214"/>
      <c r="Q52" s="214"/>
      <c r="R52" s="214"/>
      <c r="S52" s="402" t="s">
        <v>1302</v>
      </c>
      <c r="T52" s="402">
        <v>1</v>
      </c>
      <c r="U52" s="402" t="s">
        <v>1303</v>
      </c>
      <c r="V52" s="403" t="s">
        <v>1170</v>
      </c>
      <c r="W52" s="87"/>
      <c r="X52" s="87"/>
      <c r="Y52" s="87"/>
      <c r="Z52" s="87"/>
      <c r="AA52" s="87"/>
      <c r="AB52" s="87"/>
      <c r="AC52" s="87"/>
      <c r="AD52" s="87"/>
      <c r="AE52" s="87"/>
      <c r="AF52" s="87"/>
      <c r="AG52" s="87"/>
      <c r="AH52" s="87"/>
      <c r="AI52" s="414" t="s">
        <v>1304</v>
      </c>
      <c r="AJ52" s="415" t="s">
        <v>1305</v>
      </c>
      <c r="AK52" s="416" t="s">
        <v>1306</v>
      </c>
      <c r="AM52" s="90">
        <v>1</v>
      </c>
    </row>
    <row r="53" spans="7:39" ht="39.950000000000003" customHeight="1">
      <c r="G53" s="286">
        <v>150</v>
      </c>
      <c r="H53" s="287" t="s">
        <v>1307</v>
      </c>
      <c r="O53" s="213"/>
      <c r="P53" s="214"/>
      <c r="Q53" s="214"/>
      <c r="R53" s="214"/>
      <c r="S53" s="402" t="s">
        <v>1308</v>
      </c>
      <c r="T53" s="402">
        <v>1</v>
      </c>
      <c r="U53" s="402" t="s">
        <v>1303</v>
      </c>
      <c r="V53" s="403" t="s">
        <v>1171</v>
      </c>
      <c r="W53" s="87"/>
      <c r="X53" s="87"/>
      <c r="Y53" s="87"/>
      <c r="Z53" s="87"/>
      <c r="AA53" s="87"/>
      <c r="AB53" s="87"/>
      <c r="AC53" s="87"/>
      <c r="AD53" s="87"/>
      <c r="AE53" s="87"/>
      <c r="AF53" s="87"/>
      <c r="AG53" s="87"/>
      <c r="AH53" s="87"/>
      <c r="AI53" s="414" t="s">
        <v>1309</v>
      </c>
      <c r="AJ53" s="415" t="s">
        <v>1310</v>
      </c>
      <c r="AK53" s="416" t="s">
        <v>1311</v>
      </c>
      <c r="AM53" s="90">
        <v>1</v>
      </c>
    </row>
    <row r="54" spans="7:39" ht="39.950000000000003" customHeight="1">
      <c r="G54" s="288" t="s">
        <v>1312</v>
      </c>
      <c r="H54" s="289" t="s">
        <v>1313</v>
      </c>
      <c r="O54" s="213"/>
      <c r="P54" s="214"/>
      <c r="Q54" s="214"/>
      <c r="R54" s="214"/>
      <c r="S54" s="402" t="s">
        <v>1314</v>
      </c>
      <c r="T54" s="402">
        <v>1</v>
      </c>
      <c r="U54" s="402" t="s">
        <v>1303</v>
      </c>
      <c r="V54" s="403" t="s">
        <v>1172</v>
      </c>
      <c r="W54" s="87"/>
      <c r="X54" s="87"/>
      <c r="Y54" s="87"/>
      <c r="Z54" s="87"/>
      <c r="AA54" s="87"/>
      <c r="AB54" s="87"/>
      <c r="AC54" s="87"/>
      <c r="AD54" s="87"/>
      <c r="AE54" s="87"/>
      <c r="AF54" s="87"/>
      <c r="AG54" s="87"/>
      <c r="AH54" s="87"/>
      <c r="AI54" s="414" t="s">
        <v>1315</v>
      </c>
      <c r="AJ54" s="415" t="s">
        <v>1316</v>
      </c>
      <c r="AK54" s="416" t="s">
        <v>1317</v>
      </c>
      <c r="AM54" s="90">
        <v>1</v>
      </c>
    </row>
    <row r="55" spans="7:39" ht="39.950000000000003" customHeight="1">
      <c r="G55" s="288" t="s">
        <v>1318</v>
      </c>
      <c r="H55" s="290" t="s">
        <v>1319</v>
      </c>
      <c r="O55" s="213"/>
      <c r="P55" s="214"/>
      <c r="Q55" s="214"/>
      <c r="R55" s="214"/>
      <c r="S55" s="402" t="s">
        <v>1320</v>
      </c>
      <c r="T55" s="402">
        <v>1</v>
      </c>
      <c r="U55" s="402" t="s">
        <v>1303</v>
      </c>
      <c r="V55" s="403" t="s">
        <v>1173</v>
      </c>
      <c r="W55" s="87"/>
      <c r="X55" s="87"/>
      <c r="Y55" s="87"/>
      <c r="Z55" s="87"/>
      <c r="AA55" s="87"/>
      <c r="AB55" s="87"/>
      <c r="AC55" s="87"/>
      <c r="AD55" s="87"/>
      <c r="AE55" s="87"/>
      <c r="AF55" s="87"/>
      <c r="AG55" s="87"/>
      <c r="AH55" s="87"/>
      <c r="AI55" s="414" t="s">
        <v>1321</v>
      </c>
      <c r="AJ55" s="415" t="s">
        <v>1322</v>
      </c>
      <c r="AK55" s="416" t="s">
        <v>1323</v>
      </c>
      <c r="AM55" s="90">
        <v>1</v>
      </c>
    </row>
    <row r="56" spans="7:39" ht="39.950000000000003" customHeight="1">
      <c r="G56" s="291">
        <v>1.5</v>
      </c>
      <c r="H56" s="292" t="str">
        <f>"&lt; Nb de "&amp;G54&amp;" par personne "</f>
        <v xml:space="preserve">&lt; Nb de tranches par personne </v>
      </c>
      <c r="O56" s="213"/>
      <c r="P56" s="214"/>
      <c r="Q56" s="214"/>
      <c r="R56" s="214"/>
      <c r="S56" s="402" t="s">
        <v>1324</v>
      </c>
      <c r="T56" s="402">
        <v>1</v>
      </c>
      <c r="U56" s="402" t="s">
        <v>1303</v>
      </c>
      <c r="V56" s="403" t="s">
        <v>1174</v>
      </c>
      <c r="W56" s="87"/>
      <c r="X56" s="87"/>
      <c r="Y56" s="87"/>
      <c r="Z56" s="87"/>
      <c r="AA56" s="87"/>
      <c r="AB56" s="87"/>
      <c r="AC56" s="87"/>
      <c r="AD56" s="87"/>
      <c r="AE56" s="87"/>
      <c r="AF56" s="87"/>
      <c r="AG56" s="87"/>
      <c r="AH56" s="87"/>
      <c r="AI56" s="414" t="s">
        <v>1325</v>
      </c>
      <c r="AJ56" s="415" t="s">
        <v>1326</v>
      </c>
      <c r="AK56" s="416" t="s">
        <v>1327</v>
      </c>
      <c r="AM56" s="90">
        <v>1</v>
      </c>
    </row>
    <row r="57" spans="7:39" ht="39.950000000000003" customHeight="1">
      <c r="G57" s="293">
        <v>27</v>
      </c>
      <c r="H57" s="294" t="str">
        <f>"&lt; Nb "&amp;G54&amp;" dans 1 " &amp;G55</f>
        <v>&lt; Nb tranches dans 1 Gastro 1/1</v>
      </c>
      <c r="O57" s="213"/>
      <c r="P57" s="214"/>
      <c r="Q57" s="214"/>
      <c r="R57" s="214"/>
      <c r="S57" s="402" t="s">
        <v>1328</v>
      </c>
      <c r="T57" s="402">
        <v>1</v>
      </c>
      <c r="U57" s="402" t="s">
        <v>1303</v>
      </c>
      <c r="V57" s="403" t="s">
        <v>1175</v>
      </c>
      <c r="W57" s="87"/>
      <c r="X57" s="87"/>
      <c r="Y57" s="87"/>
      <c r="Z57" s="87"/>
      <c r="AA57" s="87"/>
      <c r="AB57" s="87"/>
      <c r="AC57" s="87"/>
      <c r="AD57" s="87"/>
      <c r="AE57" s="87"/>
      <c r="AF57" s="87"/>
      <c r="AG57" s="87"/>
      <c r="AH57" s="87"/>
      <c r="AI57" s="414" t="s">
        <v>1329</v>
      </c>
      <c r="AJ57" s="415" t="s">
        <v>1330</v>
      </c>
      <c r="AK57" s="416" t="s">
        <v>1331</v>
      </c>
      <c r="AM57" s="90">
        <v>1</v>
      </c>
    </row>
    <row r="58" spans="7:39" ht="39.950000000000003" customHeight="1">
      <c r="G58" s="1778" t="str">
        <f>IF(NOT(ISNUMBER(G57)),"VÉRIFIER EFFECTIF ET CAPACITÉ",IF(OR(NOT(ISNUMBER(H52)),H52&lt;=0,NOT(ISNUMBER(G57)),G57&lt;=0,MOD(G57,1)&lt;&gt;0),"VÉRIFIER EFFECTIF ET CAPACITÉ",IF(INT(H52/G57)&gt;0,INT(H52/G57)&amp;" "&amp;G55&amp;" de "&amp;G57&amp;" "&amp;G54,"")&amp;IF(MOD(H52,G57)&gt;0,IF(INT(H52/G57)&gt;0," + ","")&amp;"1 "&amp;G55&amp;" de "&amp;MOD(H52,G57)&amp;" "&amp;G54,"")))</f>
        <v>8 Gastro 1/1 de 27 tranches + 1 Gastro 1/1 de 9 tranches</v>
      </c>
      <c r="H58" s="1779"/>
      <c r="O58" s="213"/>
      <c r="P58" s="214"/>
      <c r="Q58" s="214"/>
      <c r="R58" s="214"/>
      <c r="S58" s="402" t="s">
        <v>1332</v>
      </c>
      <c r="T58" s="402">
        <v>1</v>
      </c>
      <c r="U58" s="402" t="s">
        <v>1303</v>
      </c>
      <c r="V58" s="403" t="s">
        <v>1176</v>
      </c>
      <c r="W58" s="87"/>
      <c r="X58" s="87"/>
      <c r="Y58" s="87"/>
      <c r="Z58" s="87"/>
      <c r="AA58" s="87"/>
      <c r="AB58" s="87"/>
      <c r="AC58" s="87"/>
      <c r="AD58" s="87"/>
      <c r="AE58" s="87"/>
      <c r="AF58" s="87"/>
      <c r="AG58" s="87"/>
      <c r="AH58" s="87"/>
      <c r="AI58" s="414" t="s">
        <v>1333</v>
      </c>
      <c r="AJ58" s="415" t="s">
        <v>1334</v>
      </c>
      <c r="AK58" s="416" t="s">
        <v>1335</v>
      </c>
      <c r="AM58" s="90">
        <v>1</v>
      </c>
    </row>
    <row r="59" spans="7:39" ht="39.950000000000003" customHeight="1">
      <c r="G59" s="1774"/>
      <c r="H59" s="1774"/>
      <c r="O59" s="213"/>
      <c r="P59" s="214"/>
      <c r="Q59" s="214"/>
      <c r="R59" s="214"/>
      <c r="S59" s="402" t="s">
        <v>1336</v>
      </c>
      <c r="T59" s="402">
        <v>1</v>
      </c>
      <c r="U59" s="402" t="s">
        <v>1303</v>
      </c>
      <c r="V59" s="403" t="s">
        <v>1177</v>
      </c>
      <c r="W59" s="87"/>
      <c r="X59" s="87"/>
      <c r="Y59" s="87"/>
      <c r="Z59" s="87"/>
      <c r="AA59" s="87"/>
      <c r="AB59" s="87"/>
      <c r="AC59" s="87"/>
      <c r="AD59" s="87"/>
      <c r="AE59" s="87"/>
      <c r="AF59" s="87"/>
      <c r="AG59" s="87"/>
      <c r="AH59" s="87"/>
      <c r="AI59" s="414" t="s">
        <v>1337</v>
      </c>
      <c r="AJ59" s="415" t="s">
        <v>1338</v>
      </c>
      <c r="AK59" s="416" t="s">
        <v>1339</v>
      </c>
      <c r="AM59" s="90">
        <v>1</v>
      </c>
    </row>
    <row r="60" spans="7:39" ht="39.950000000000003" customHeight="1">
      <c r="G60" s="1780" t="s">
        <v>1340</v>
      </c>
      <c r="H60" s="1781"/>
      <c r="O60" s="213"/>
      <c r="P60" s="214"/>
      <c r="Q60" s="214"/>
      <c r="R60" s="214"/>
      <c r="S60" s="402" t="s">
        <v>1341</v>
      </c>
      <c r="T60" s="402">
        <v>1</v>
      </c>
      <c r="U60" s="402" t="s">
        <v>1303</v>
      </c>
      <c r="V60" s="403" t="s">
        <v>1178</v>
      </c>
      <c r="W60" s="87"/>
      <c r="X60" s="87"/>
      <c r="Y60" s="87"/>
      <c r="Z60" s="87"/>
      <c r="AA60" s="87"/>
      <c r="AB60" s="87"/>
      <c r="AC60" s="87"/>
      <c r="AD60" s="87"/>
      <c r="AE60" s="87"/>
      <c r="AF60" s="87"/>
      <c r="AG60" s="87"/>
      <c r="AH60" s="87"/>
      <c r="AI60" s="414" t="s">
        <v>1342</v>
      </c>
      <c r="AJ60" s="415" t="s">
        <v>1343</v>
      </c>
      <c r="AK60" s="416" t="s">
        <v>1344</v>
      </c>
      <c r="AM60" s="90">
        <v>1</v>
      </c>
    </row>
    <row r="61" spans="7:39" ht="39.950000000000003" customHeight="1">
      <c r="G61" s="284" t="s">
        <v>1301</v>
      </c>
      <c r="H61" s="295">
        <f>IF(AND(ISNUMBER(G62),G62&gt;0,ISNUMBER(G64),G64&gt;0),G62*G64/1000,"")</f>
        <v>18</v>
      </c>
      <c r="O61" s="213"/>
      <c r="P61" s="214"/>
      <c r="Q61" s="214"/>
      <c r="R61" s="214"/>
      <c r="S61" s="402" t="s">
        <v>1345</v>
      </c>
      <c r="T61" s="402">
        <v>1</v>
      </c>
      <c r="U61" s="402" t="s">
        <v>1303</v>
      </c>
      <c r="V61" s="403" t="s">
        <v>1179</v>
      </c>
      <c r="W61" s="87"/>
      <c r="X61" s="87"/>
      <c r="Y61" s="87"/>
      <c r="Z61" s="87"/>
      <c r="AA61" s="87"/>
      <c r="AB61" s="87"/>
      <c r="AC61" s="87"/>
      <c r="AD61" s="87"/>
      <c r="AE61" s="87"/>
      <c r="AF61" s="87"/>
      <c r="AG61" s="87"/>
      <c r="AH61" s="87"/>
      <c r="AI61" s="414" t="s">
        <v>1346</v>
      </c>
      <c r="AJ61" s="415" t="s">
        <v>1347</v>
      </c>
      <c r="AK61" s="416" t="s">
        <v>1348</v>
      </c>
      <c r="AM61" s="90">
        <v>1</v>
      </c>
    </row>
    <row r="62" spans="7:39" ht="39.950000000000003" customHeight="1">
      <c r="G62" s="286">
        <v>150</v>
      </c>
      <c r="H62" s="287" t="s">
        <v>1307</v>
      </c>
      <c r="O62" s="213"/>
      <c r="P62" s="214"/>
      <c r="Q62" s="214"/>
      <c r="R62" s="214"/>
      <c r="S62" s="402" t="s">
        <v>1349</v>
      </c>
      <c r="T62" s="402">
        <v>1</v>
      </c>
      <c r="U62" s="402" t="s">
        <v>1303</v>
      </c>
      <c r="V62" s="403" t="s">
        <v>1180</v>
      </c>
      <c r="W62" s="87"/>
      <c r="X62" s="87"/>
      <c r="Y62" s="87"/>
      <c r="Z62" s="87"/>
      <c r="AA62" s="87"/>
      <c r="AB62" s="87"/>
      <c r="AC62" s="87"/>
      <c r="AD62" s="87"/>
      <c r="AE62" s="87"/>
      <c r="AF62" s="87"/>
      <c r="AG62" s="87"/>
      <c r="AH62" s="87"/>
      <c r="AI62" s="414" t="s">
        <v>1350</v>
      </c>
      <c r="AJ62" s="415" t="s">
        <v>1351</v>
      </c>
      <c r="AK62" s="416" t="s">
        <v>1352</v>
      </c>
      <c r="AM62" s="90">
        <v>1</v>
      </c>
    </row>
    <row r="63" spans="7:39" ht="39.950000000000003" customHeight="1">
      <c r="G63" s="288" t="s">
        <v>1318</v>
      </c>
      <c r="H63" s="296" t="s">
        <v>1319</v>
      </c>
      <c r="O63" s="213"/>
      <c r="P63" s="214"/>
      <c r="Q63" s="214"/>
      <c r="R63" s="214"/>
      <c r="S63" s="402" t="s">
        <v>1353</v>
      </c>
      <c r="T63" s="402">
        <v>1</v>
      </c>
      <c r="U63" s="402" t="s">
        <v>1303</v>
      </c>
      <c r="V63" s="403" t="s">
        <v>1181</v>
      </c>
      <c r="W63" s="87"/>
      <c r="X63" s="87"/>
      <c r="Y63" s="87"/>
      <c r="Z63" s="87"/>
      <c r="AA63" s="87"/>
      <c r="AB63" s="87"/>
      <c r="AC63" s="87"/>
      <c r="AD63" s="87"/>
      <c r="AE63" s="87"/>
      <c r="AF63" s="87"/>
      <c r="AG63" s="87"/>
      <c r="AH63" s="87"/>
      <c r="AI63" s="414" t="s">
        <v>1354</v>
      </c>
      <c r="AJ63" s="415" t="s">
        <v>1355</v>
      </c>
      <c r="AK63" s="416" t="s">
        <v>1356</v>
      </c>
      <c r="AM63" s="90">
        <v>1</v>
      </c>
    </row>
    <row r="64" spans="7:39" ht="39.950000000000003" customHeight="1">
      <c r="G64" s="297">
        <v>120</v>
      </c>
      <c r="H64" s="298" t="s">
        <v>1357</v>
      </c>
      <c r="O64" s="213"/>
      <c r="P64" s="214"/>
      <c r="Q64" s="214"/>
      <c r="R64" s="214"/>
      <c r="S64" s="402" t="s">
        <v>1358</v>
      </c>
      <c r="T64" s="402">
        <v>1</v>
      </c>
      <c r="U64" s="402" t="s">
        <v>1303</v>
      </c>
      <c r="V64" s="403" t="s">
        <v>970</v>
      </c>
      <c r="W64" s="87"/>
      <c r="X64" s="87"/>
      <c r="Y64" s="87"/>
      <c r="Z64" s="87"/>
      <c r="AA64" s="87"/>
      <c r="AB64" s="87"/>
      <c r="AC64" s="87"/>
      <c r="AD64" s="87"/>
      <c r="AE64" s="87"/>
      <c r="AF64" s="87"/>
      <c r="AG64" s="87"/>
      <c r="AH64" s="87"/>
      <c r="AI64" s="414" t="s">
        <v>1359</v>
      </c>
      <c r="AJ64" s="415" t="s">
        <v>1360</v>
      </c>
      <c r="AK64" s="416" t="s">
        <v>1361</v>
      </c>
      <c r="AM64" s="90">
        <v>1</v>
      </c>
    </row>
    <row r="65" spans="7:39" ht="39.950000000000003" customHeight="1">
      <c r="G65" s="299">
        <v>2.7</v>
      </c>
      <c r="H65" s="300" t="str">
        <f>"poids par "&amp; G63</f>
        <v>poids par Gastro 1/1</v>
      </c>
      <c r="O65" s="213"/>
      <c r="P65" s="214"/>
      <c r="Q65" s="214"/>
      <c r="R65" s="214"/>
      <c r="S65" s="402" t="s">
        <v>1362</v>
      </c>
      <c r="T65" s="402">
        <v>1</v>
      </c>
      <c r="U65" s="402" t="s">
        <v>1303</v>
      </c>
      <c r="V65" s="403" t="s">
        <v>981</v>
      </c>
      <c r="W65" s="87"/>
      <c r="X65" s="87"/>
      <c r="Y65" s="87"/>
      <c r="Z65" s="87"/>
      <c r="AA65" s="87"/>
      <c r="AB65" s="87"/>
      <c r="AC65" s="87"/>
      <c r="AD65" s="87"/>
      <c r="AE65" s="87"/>
      <c r="AF65" s="87"/>
      <c r="AG65" s="87"/>
      <c r="AH65" s="87"/>
      <c r="AI65" s="414" t="s">
        <v>1363</v>
      </c>
      <c r="AJ65" s="415" t="s">
        <v>1364</v>
      </c>
      <c r="AK65" s="416" t="s">
        <v>5355</v>
      </c>
      <c r="AM65" s="90">
        <v>1</v>
      </c>
    </row>
    <row r="66" spans="7:39" ht="39.950000000000003" customHeight="1">
      <c r="G66" s="1782" t="str">
        <f>IF(OR(NOT(ISNUMBER(H61)),H61&lt;=0,NOT(ISNUMBER(G65)),G65&lt;=0),"VÉRIFIER EFFECTIF ET CAPACITÉ",IF(INT(ROUND(H61/G65,9))&gt;0,INT(ROUND(H61/G65,9))&amp;" "&amp;G63&amp;" de "&amp;TEXT(G65,"0.00")&amp;" kg","")&amp;IF(ROUND(H61-INT(ROUND(H61/G65,9))*G65,9)&gt;0,IF(INT(ROUND(H61/G65,9))&gt;0," + ","")&amp;"1 "&amp;G63&amp;" de "&amp;TEXT(ROUND(H61-INT(ROUND(H61/G65,9))*G65,9),"0.00")&amp;" kg",""))</f>
        <v>6 Gastro 1/1 de 2.70 kg + 1 Gastro 1/1 de 1.80 kg</v>
      </c>
      <c r="H66" s="1783"/>
      <c r="O66" s="213"/>
      <c r="P66" s="214"/>
      <c r="Q66" s="214"/>
      <c r="R66" s="214"/>
      <c r="S66" s="402" t="s">
        <v>1366</v>
      </c>
      <c r="T66" s="402">
        <v>1</v>
      </c>
      <c r="U66" s="402" t="s">
        <v>1303</v>
      </c>
      <c r="V66" s="403" t="s">
        <v>991</v>
      </c>
      <c r="W66" s="87"/>
      <c r="X66" s="87"/>
      <c r="Y66" s="87"/>
      <c r="Z66" s="87"/>
      <c r="AA66" s="87"/>
      <c r="AB66" s="87"/>
      <c r="AC66" s="87"/>
      <c r="AD66" s="87"/>
      <c r="AE66" s="87"/>
      <c r="AF66" s="87"/>
      <c r="AG66" s="87"/>
      <c r="AH66" s="87"/>
      <c r="AI66" s="414" t="s">
        <v>1367</v>
      </c>
      <c r="AJ66" s="415" t="s">
        <v>1368</v>
      </c>
      <c r="AK66" s="416" t="s">
        <v>1369</v>
      </c>
      <c r="AM66" s="90">
        <v>1</v>
      </c>
    </row>
    <row r="67" spans="7:39" ht="39.950000000000003" customHeight="1">
      <c r="G67" s="1774"/>
      <c r="H67" s="1774"/>
      <c r="O67" s="213"/>
      <c r="P67" s="214"/>
      <c r="Q67" s="214"/>
      <c r="R67" s="214"/>
      <c r="S67" s="402" t="s">
        <v>1370</v>
      </c>
      <c r="T67" s="402">
        <v>1</v>
      </c>
      <c r="U67" s="402" t="s">
        <v>1303</v>
      </c>
      <c r="V67" s="403" t="s">
        <v>999</v>
      </c>
      <c r="W67" s="87"/>
      <c r="X67" s="87"/>
      <c r="Y67" s="87"/>
      <c r="Z67" s="87"/>
      <c r="AA67" s="87"/>
      <c r="AB67" s="87"/>
      <c r="AC67" s="87"/>
      <c r="AD67" s="87"/>
      <c r="AE67" s="87"/>
      <c r="AF67" s="87"/>
      <c r="AG67" s="87"/>
      <c r="AH67" s="87"/>
      <c r="AI67" s="414" t="s">
        <v>1371</v>
      </c>
      <c r="AJ67" s="415" t="s">
        <v>1372</v>
      </c>
      <c r="AK67" s="416" t="s">
        <v>1373</v>
      </c>
      <c r="AM67" s="90">
        <v>1</v>
      </c>
    </row>
    <row r="68" spans="7:39" ht="39.950000000000003" customHeight="1">
      <c r="G68" s="1784" t="s">
        <v>1374</v>
      </c>
      <c r="H68" s="1785"/>
      <c r="O68" s="213"/>
      <c r="P68" s="214"/>
      <c r="Q68" s="214"/>
      <c r="R68" s="214"/>
      <c r="S68" s="402" t="s">
        <v>1375</v>
      </c>
      <c r="T68" s="402">
        <v>1</v>
      </c>
      <c r="U68" s="402" t="s">
        <v>1303</v>
      </c>
      <c r="V68" s="403" t="s">
        <v>1020</v>
      </c>
      <c r="W68" s="87"/>
      <c r="X68" s="87"/>
      <c r="Y68" s="87"/>
      <c r="Z68" s="87"/>
      <c r="AA68" s="87"/>
      <c r="AB68" s="87"/>
      <c r="AC68" s="87"/>
      <c r="AD68" s="87"/>
      <c r="AE68" s="87"/>
      <c r="AF68" s="87"/>
      <c r="AG68" s="87"/>
      <c r="AH68" s="87"/>
      <c r="AI68" s="414" t="s">
        <v>1376</v>
      </c>
      <c r="AJ68" s="415" t="s">
        <v>1377</v>
      </c>
      <c r="AK68" s="416" t="s">
        <v>1378</v>
      </c>
      <c r="AM68" s="90">
        <v>1</v>
      </c>
    </row>
    <row r="69" spans="7:39" ht="39.950000000000003" customHeight="1">
      <c r="G69" s="301" t="s">
        <v>1379</v>
      </c>
      <c r="H69" s="302" t="s">
        <v>1380</v>
      </c>
      <c r="O69" s="213"/>
      <c r="P69" s="214"/>
      <c r="Q69" s="214"/>
      <c r="R69" s="214"/>
      <c r="S69" s="402" t="s">
        <v>1381</v>
      </c>
      <c r="T69" s="402">
        <v>1</v>
      </c>
      <c r="U69" s="402" t="s">
        <v>1303</v>
      </c>
      <c r="V69" s="403" t="s">
        <v>1040</v>
      </c>
      <c r="W69" s="87"/>
      <c r="X69" s="87"/>
      <c r="Y69" s="87"/>
      <c r="Z69" s="87"/>
      <c r="AA69" s="87"/>
      <c r="AB69" s="87"/>
      <c r="AC69" s="87"/>
      <c r="AD69" s="87"/>
      <c r="AE69" s="87"/>
      <c r="AF69" s="87"/>
      <c r="AG69" s="87"/>
      <c r="AH69" s="87"/>
      <c r="AI69" s="414" t="s">
        <v>1382</v>
      </c>
      <c r="AJ69" s="415" t="s">
        <v>1383</v>
      </c>
      <c r="AK69" s="416" t="s">
        <v>1384</v>
      </c>
      <c r="AM69" s="90">
        <v>1</v>
      </c>
    </row>
    <row r="70" spans="7:39" ht="39.950000000000003" customHeight="1">
      <c r="G70" s="303"/>
      <c r="H70" s="304" t="s">
        <v>1385</v>
      </c>
      <c r="O70" s="213"/>
      <c r="P70" s="214"/>
      <c r="Q70" s="214"/>
      <c r="R70" s="214"/>
      <c r="S70" s="402" t="s">
        <v>1386</v>
      </c>
      <c r="T70" s="402">
        <v>1</v>
      </c>
      <c r="U70" s="402" t="s">
        <v>1303</v>
      </c>
      <c r="V70" s="403" t="s">
        <v>1049</v>
      </c>
      <c r="W70" s="87"/>
      <c r="X70" s="87"/>
      <c r="Y70" s="87"/>
      <c r="Z70" s="87"/>
      <c r="AA70" s="87"/>
      <c r="AB70" s="87"/>
      <c r="AC70" s="87"/>
      <c r="AD70" s="87"/>
      <c r="AE70" s="87"/>
      <c r="AF70" s="87"/>
      <c r="AG70" s="87"/>
      <c r="AH70" s="87"/>
      <c r="AI70" s="414" t="s">
        <v>1286</v>
      </c>
      <c r="AJ70" s="415" t="s">
        <v>797</v>
      </c>
      <c r="AK70" s="416" t="s">
        <v>1387</v>
      </c>
      <c r="AM70" s="90">
        <v>1</v>
      </c>
    </row>
    <row r="71" spans="7:39" ht="39.950000000000003" customHeight="1">
      <c r="G71" s="305"/>
      <c r="H71" s="306" t="s">
        <v>1388</v>
      </c>
      <c r="O71" s="213"/>
      <c r="P71" s="214"/>
      <c r="Q71" s="214"/>
      <c r="R71" s="214"/>
      <c r="S71" s="402" t="s">
        <v>1389</v>
      </c>
      <c r="T71" s="402">
        <v>1</v>
      </c>
      <c r="U71" s="402" t="s">
        <v>1303</v>
      </c>
      <c r="V71" s="403" t="s">
        <v>1058</v>
      </c>
      <c r="W71" s="87"/>
      <c r="X71" s="87"/>
      <c r="Y71" s="87"/>
      <c r="Z71" s="87"/>
      <c r="AA71" s="87"/>
      <c r="AB71" s="87"/>
      <c r="AC71" s="87"/>
      <c r="AD71" s="87"/>
      <c r="AE71" s="87"/>
      <c r="AF71" s="87"/>
      <c r="AG71" s="87"/>
      <c r="AH71" s="87"/>
      <c r="AI71" s="416"/>
      <c r="AJ71" s="416"/>
      <c r="AK71" s="416"/>
      <c r="AM71" s="90">
        <v>1</v>
      </c>
    </row>
    <row r="72" spans="7:39" ht="39.950000000000003" customHeight="1">
      <c r="G72" s="303"/>
      <c r="H72" s="302" t="s">
        <v>1380</v>
      </c>
      <c r="O72" s="213"/>
      <c r="P72" s="214"/>
      <c r="Q72" s="214"/>
      <c r="R72" s="214"/>
      <c r="S72" s="402" t="s">
        <v>1390</v>
      </c>
      <c r="T72" s="402">
        <v>1</v>
      </c>
      <c r="U72" s="402" t="s">
        <v>1303</v>
      </c>
      <c r="V72" s="403" t="s">
        <v>1069</v>
      </c>
      <c r="W72" s="87"/>
      <c r="X72" s="87"/>
      <c r="Y72" s="87"/>
      <c r="Z72" s="87"/>
      <c r="AA72" s="87"/>
      <c r="AB72" s="87"/>
      <c r="AC72" s="87"/>
      <c r="AD72" s="87"/>
      <c r="AE72" s="87"/>
      <c r="AF72" s="87"/>
      <c r="AG72" s="87"/>
      <c r="AH72" s="87"/>
      <c r="AI72" s="93" t="s">
        <v>1391</v>
      </c>
      <c r="AJ72" s="94"/>
      <c r="AK72" s="95"/>
      <c r="AM72" s="90">
        <v>1</v>
      </c>
    </row>
    <row r="73" spans="7:39" ht="39.950000000000003" customHeight="1">
      <c r="G73" s="303"/>
      <c r="H73" s="302" t="s">
        <v>1392</v>
      </c>
      <c r="O73" s="213"/>
      <c r="P73" s="214"/>
      <c r="Q73" s="214"/>
      <c r="R73" s="214"/>
      <c r="S73" s="402" t="s">
        <v>1393</v>
      </c>
      <c r="T73" s="402">
        <v>1</v>
      </c>
      <c r="U73" s="402" t="s">
        <v>1303</v>
      </c>
      <c r="V73" s="403" t="s">
        <v>1088</v>
      </c>
      <c r="W73" s="87"/>
      <c r="X73" s="87"/>
      <c r="Y73" s="87"/>
      <c r="Z73" s="87"/>
      <c r="AA73" s="87"/>
      <c r="AB73" s="87"/>
      <c r="AC73" s="87"/>
      <c r="AD73" s="87"/>
      <c r="AE73" s="87"/>
      <c r="AF73" s="87"/>
      <c r="AG73" s="87"/>
      <c r="AH73" s="87"/>
      <c r="AI73" s="417" t="s">
        <v>1394</v>
      </c>
      <c r="AJ73" s="418" t="s">
        <v>1395</v>
      </c>
      <c r="AK73" s="419" t="s">
        <v>1396</v>
      </c>
      <c r="AM73" s="90">
        <v>1</v>
      </c>
    </row>
    <row r="74" spans="7:39" ht="39.950000000000003" customHeight="1">
      <c r="G74" s="310" t="s">
        <v>1397</v>
      </c>
      <c r="H74" s="304" t="s">
        <v>1385</v>
      </c>
      <c r="O74" s="213"/>
      <c r="P74" s="214"/>
      <c r="Q74" s="214"/>
      <c r="R74" s="214"/>
      <c r="S74" s="402" t="s">
        <v>1398</v>
      </c>
      <c r="T74" s="402">
        <v>1</v>
      </c>
      <c r="U74" s="402" t="s">
        <v>1399</v>
      </c>
      <c r="V74" s="403" t="s">
        <v>1164</v>
      </c>
      <c r="W74" s="87"/>
      <c r="X74" s="87"/>
      <c r="Y74" s="87"/>
      <c r="Z74" s="87"/>
      <c r="AA74" s="87"/>
      <c r="AB74" s="87"/>
      <c r="AC74" s="87"/>
      <c r="AD74" s="87"/>
      <c r="AE74" s="87"/>
      <c r="AF74" s="87"/>
      <c r="AG74" s="87"/>
      <c r="AH74" s="87"/>
      <c r="AI74" s="417" t="s">
        <v>1400</v>
      </c>
      <c r="AJ74" s="420" t="s">
        <v>1401</v>
      </c>
      <c r="AK74" s="421" t="s">
        <v>1402</v>
      </c>
      <c r="AM74" s="90">
        <v>1</v>
      </c>
    </row>
    <row r="75" spans="7:39" ht="39.950000000000003" customHeight="1">
      <c r="G75" s="305"/>
      <c r="H75" s="306" t="s">
        <v>1403</v>
      </c>
      <c r="O75" s="213"/>
      <c r="P75" s="214"/>
      <c r="Q75" s="214"/>
      <c r="R75" s="214"/>
      <c r="S75" s="402" t="s">
        <v>1404</v>
      </c>
      <c r="T75" s="402">
        <v>1</v>
      </c>
      <c r="U75" s="402" t="s">
        <v>1399</v>
      </c>
      <c r="V75" s="403" t="s">
        <v>1165</v>
      </c>
      <c r="W75" s="87"/>
      <c r="X75" s="87"/>
      <c r="Y75" s="87"/>
      <c r="Z75" s="87"/>
      <c r="AA75" s="87"/>
      <c r="AB75" s="87"/>
      <c r="AC75" s="87"/>
      <c r="AD75" s="87"/>
      <c r="AE75" s="87"/>
      <c r="AF75" s="87"/>
      <c r="AG75" s="87"/>
      <c r="AH75" s="87"/>
      <c r="AI75" s="417" t="s">
        <v>1405</v>
      </c>
      <c r="AJ75" s="422" t="s">
        <v>1406</v>
      </c>
      <c r="AK75" s="423" t="s">
        <v>5356</v>
      </c>
      <c r="AM75" s="90">
        <v>1</v>
      </c>
    </row>
    <row r="76" spans="7:39" ht="39.950000000000003" customHeight="1">
      <c r="G76" s="315" t="s">
        <v>1408</v>
      </c>
      <c r="H76" s="302" t="s">
        <v>1409</v>
      </c>
      <c r="O76" s="213"/>
      <c r="P76" s="214"/>
      <c r="Q76" s="214"/>
      <c r="R76" s="214"/>
      <c r="S76" s="402" t="s">
        <v>1410</v>
      </c>
      <c r="T76" s="402">
        <v>1</v>
      </c>
      <c r="U76" s="402" t="s">
        <v>1399</v>
      </c>
      <c r="V76" s="403" t="s">
        <v>1008</v>
      </c>
      <c r="W76" s="87"/>
      <c r="X76" s="87"/>
      <c r="Y76" s="87"/>
      <c r="Z76" s="87"/>
      <c r="AA76" s="87"/>
      <c r="AB76" s="87"/>
      <c r="AC76" s="87"/>
      <c r="AD76" s="87"/>
      <c r="AE76" s="87"/>
      <c r="AF76" s="87"/>
      <c r="AG76" s="87"/>
      <c r="AH76" s="87"/>
      <c r="AI76" s="417" t="s">
        <v>1411</v>
      </c>
      <c r="AJ76" s="422" t="s">
        <v>1412</v>
      </c>
      <c r="AK76" s="423" t="s">
        <v>1413</v>
      </c>
      <c r="AM76" s="90">
        <v>1</v>
      </c>
    </row>
    <row r="77" spans="7:39" ht="39.950000000000003" customHeight="1">
      <c r="G77" s="303"/>
      <c r="H77" s="304" t="s">
        <v>1385</v>
      </c>
      <c r="O77" s="213"/>
      <c r="P77" s="214"/>
      <c r="Q77" s="214"/>
      <c r="R77" s="214"/>
      <c r="S77" s="402" t="s">
        <v>1414</v>
      </c>
      <c r="T77" s="402">
        <v>1</v>
      </c>
      <c r="U77" s="402" t="s">
        <v>1399</v>
      </c>
      <c r="V77" s="403" t="s">
        <v>1029</v>
      </c>
      <c r="W77" s="87"/>
      <c r="X77" s="87"/>
      <c r="Y77" s="87"/>
      <c r="Z77" s="87"/>
      <c r="AA77" s="87"/>
      <c r="AB77" s="87"/>
      <c r="AC77" s="87"/>
      <c r="AD77" s="87"/>
      <c r="AE77" s="87"/>
      <c r="AF77" s="87"/>
      <c r="AG77" s="87"/>
      <c r="AH77" s="87"/>
      <c r="AI77" s="417" t="s">
        <v>1415</v>
      </c>
      <c r="AJ77" s="422" t="s">
        <v>1416</v>
      </c>
      <c r="AK77" s="423" t="s">
        <v>1417</v>
      </c>
      <c r="AM77" s="90">
        <v>1</v>
      </c>
    </row>
    <row r="78" spans="7:39" ht="39.950000000000003" customHeight="1">
      <c r="G78" s="316"/>
      <c r="H78" s="306" t="s">
        <v>1418</v>
      </c>
      <c r="O78" s="213"/>
      <c r="P78" s="214"/>
      <c r="Q78" s="214"/>
      <c r="R78" s="214"/>
      <c r="S78" s="402" t="s">
        <v>1419</v>
      </c>
      <c r="T78" s="402">
        <v>1</v>
      </c>
      <c r="U78" s="402" t="s">
        <v>1399</v>
      </c>
      <c r="V78" s="403" t="s">
        <v>1078</v>
      </c>
      <c r="W78" s="87"/>
      <c r="X78" s="87"/>
      <c r="Y78" s="87"/>
      <c r="Z78" s="87"/>
      <c r="AA78" s="87"/>
      <c r="AB78" s="87"/>
      <c r="AC78" s="87"/>
      <c r="AD78" s="87"/>
      <c r="AE78" s="87"/>
      <c r="AF78" s="87"/>
      <c r="AG78" s="87"/>
      <c r="AH78" s="87"/>
      <c r="AI78" s="417" t="s">
        <v>1420</v>
      </c>
      <c r="AJ78" s="422" t="s">
        <v>1421</v>
      </c>
      <c r="AK78" s="423" t="s">
        <v>1422</v>
      </c>
      <c r="AM78" s="90">
        <v>1</v>
      </c>
    </row>
    <row r="79" spans="7:39" ht="39.950000000000003" customHeight="1">
      <c r="G79" s="317" t="s">
        <v>1423</v>
      </c>
      <c r="H79" s="318"/>
      <c r="O79" s="319"/>
      <c r="P79" s="320"/>
      <c r="Q79" s="320"/>
      <c r="R79" s="320"/>
      <c r="S79" s="424" t="s">
        <v>1424</v>
      </c>
      <c r="T79" s="424">
        <v>1</v>
      </c>
      <c r="U79" s="424" t="s">
        <v>1425</v>
      </c>
      <c r="V79" s="425" t="s">
        <v>1425</v>
      </c>
      <c r="W79" s="87"/>
      <c r="X79" s="87"/>
      <c r="Y79" s="87"/>
      <c r="Z79" s="87"/>
      <c r="AA79" s="87"/>
      <c r="AB79" s="87"/>
      <c r="AC79" s="87"/>
      <c r="AD79" s="87"/>
      <c r="AE79" s="87"/>
      <c r="AF79" s="87"/>
      <c r="AG79" s="87"/>
      <c r="AH79" s="87"/>
      <c r="AI79" s="417" t="s">
        <v>426</v>
      </c>
      <c r="AJ79" s="422" t="s">
        <v>1426</v>
      </c>
      <c r="AK79" s="423" t="s">
        <v>1427</v>
      </c>
      <c r="AM79" s="90">
        <v>1</v>
      </c>
    </row>
    <row r="80" spans="7:39" ht="39.950000000000003" customHeight="1">
      <c r="G80" s="303"/>
      <c r="H80" s="302" t="s">
        <v>1428</v>
      </c>
      <c r="AI80" s="417" t="s">
        <v>1429</v>
      </c>
      <c r="AJ80" s="422" t="s">
        <v>1430</v>
      </c>
      <c r="AK80" s="423" t="s">
        <v>1431</v>
      </c>
      <c r="AM80" s="90">
        <v>1</v>
      </c>
    </row>
    <row r="81" spans="7:39" ht="39.950000000000003" customHeight="1">
      <c r="G81" s="324" t="s">
        <v>1432</v>
      </c>
      <c r="H81" s="325" t="s">
        <v>1433</v>
      </c>
      <c r="AI81" s="417" t="s">
        <v>1434</v>
      </c>
      <c r="AJ81" s="422" t="s">
        <v>1435</v>
      </c>
      <c r="AK81" s="423" t="s">
        <v>5357</v>
      </c>
      <c r="AM81" s="90">
        <v>1</v>
      </c>
    </row>
    <row r="82" spans="7:39" s="387" customFormat="1" ht="39.950000000000003" customHeight="1">
      <c r="G82" s="326"/>
      <c r="H82" s="327"/>
      <c r="I82" s="88"/>
      <c r="J82" s="88"/>
      <c r="K82" s="88"/>
      <c r="L82" s="88"/>
      <c r="M82" s="88"/>
      <c r="N82" s="88"/>
      <c r="O82" s="323"/>
      <c r="P82" s="88"/>
      <c r="Q82" s="88"/>
      <c r="R82" s="88"/>
      <c r="W82" s="88"/>
      <c r="X82" s="88"/>
      <c r="Y82" s="88"/>
      <c r="Z82" s="88"/>
      <c r="AA82" s="88"/>
      <c r="AB82" s="88"/>
      <c r="AC82" s="88"/>
      <c r="AD82" s="88"/>
      <c r="AE82" s="88"/>
      <c r="AF82" s="88"/>
      <c r="AG82" s="88"/>
      <c r="AH82" s="88"/>
      <c r="AI82" s="417" t="s">
        <v>512</v>
      </c>
      <c r="AJ82" s="422" t="s">
        <v>1437</v>
      </c>
      <c r="AK82" s="423" t="s">
        <v>1438</v>
      </c>
      <c r="AM82" s="90">
        <v>1</v>
      </c>
    </row>
    <row r="83" spans="7:39" s="387" customFormat="1" ht="39.950000000000003" customHeight="1">
      <c r="G83" s="324" t="s">
        <v>1432</v>
      </c>
      <c r="H83" s="328" t="s">
        <v>1379</v>
      </c>
      <c r="I83" s="88"/>
      <c r="J83" s="88"/>
      <c r="K83" s="88"/>
      <c r="L83" s="88"/>
      <c r="M83" s="88"/>
      <c r="N83" s="88"/>
      <c r="O83" s="323"/>
      <c r="P83" s="88"/>
      <c r="Q83" s="88"/>
      <c r="R83" s="88"/>
      <c r="W83" s="88"/>
      <c r="X83" s="88"/>
      <c r="Y83" s="88"/>
      <c r="Z83" s="88"/>
      <c r="AA83" s="88"/>
      <c r="AB83" s="88"/>
      <c r="AC83" s="88"/>
      <c r="AD83" s="88"/>
      <c r="AE83" s="88"/>
      <c r="AF83" s="88"/>
      <c r="AG83" s="88"/>
      <c r="AH83" s="88"/>
      <c r="AI83" s="417" t="s">
        <v>1439</v>
      </c>
      <c r="AJ83" s="422" t="s">
        <v>1440</v>
      </c>
      <c r="AK83" s="423" t="s">
        <v>1441</v>
      </c>
      <c r="AM83" s="90">
        <v>1</v>
      </c>
    </row>
    <row r="84" spans="7:39" s="387" customFormat="1" ht="39.950000000000003" customHeight="1">
      <c r="G84" s="329" t="s">
        <v>1408</v>
      </c>
      <c r="H84" s="330" t="s">
        <v>1397</v>
      </c>
      <c r="I84" s="88"/>
      <c r="J84" s="88"/>
      <c r="K84" s="88"/>
      <c r="L84" s="88"/>
      <c r="M84" s="88"/>
      <c r="N84" s="88"/>
      <c r="O84" s="323"/>
      <c r="P84" s="88"/>
      <c r="Q84" s="88"/>
      <c r="R84" s="88"/>
      <c r="W84" s="88"/>
      <c r="X84" s="88"/>
      <c r="Y84" s="88"/>
      <c r="Z84" s="88"/>
      <c r="AA84" s="88"/>
      <c r="AB84" s="88"/>
      <c r="AC84" s="88"/>
      <c r="AD84" s="88"/>
      <c r="AE84" s="88"/>
      <c r="AF84" s="88"/>
      <c r="AG84" s="88"/>
      <c r="AH84" s="88"/>
      <c r="AI84" s="417" t="s">
        <v>1442</v>
      </c>
      <c r="AJ84" s="422" t="s">
        <v>1443</v>
      </c>
      <c r="AK84" s="423" t="s">
        <v>1444</v>
      </c>
      <c r="AM84" s="90">
        <v>1</v>
      </c>
    </row>
    <row r="85" spans="7:39" s="387" customFormat="1" ht="39.950000000000003" customHeight="1">
      <c r="G85" s="1786"/>
      <c r="H85" s="1787"/>
      <c r="I85" s="88"/>
      <c r="J85" s="88"/>
      <c r="K85" s="88"/>
      <c r="L85" s="88"/>
      <c r="M85" s="88"/>
      <c r="N85" s="88"/>
      <c r="O85" s="323"/>
      <c r="P85" s="88"/>
      <c r="Q85" s="88"/>
      <c r="R85" s="88"/>
      <c r="W85" s="88"/>
      <c r="X85" s="88"/>
      <c r="Y85" s="88"/>
      <c r="Z85" s="88"/>
      <c r="AA85" s="88"/>
      <c r="AB85" s="88"/>
      <c r="AC85" s="88"/>
      <c r="AD85" s="88"/>
      <c r="AE85" s="88"/>
      <c r="AF85" s="88"/>
      <c r="AG85" s="88"/>
      <c r="AH85" s="88"/>
      <c r="AI85" s="417" t="s">
        <v>1445</v>
      </c>
      <c r="AJ85" s="422" t="s">
        <v>1446</v>
      </c>
      <c r="AK85" s="423" t="s">
        <v>1447</v>
      </c>
      <c r="AM85" s="90">
        <v>1</v>
      </c>
    </row>
    <row r="86" spans="7:39" s="387" customFormat="1" ht="39.950000000000003" customHeight="1">
      <c r="G86" s="1774"/>
      <c r="H86" s="1774"/>
      <c r="I86" s="88"/>
      <c r="J86" s="88"/>
      <c r="K86" s="88"/>
      <c r="L86" s="88"/>
      <c r="M86" s="88"/>
      <c r="N86" s="88"/>
      <c r="O86" s="323"/>
      <c r="P86" s="88"/>
      <c r="Q86" s="88"/>
      <c r="R86" s="88"/>
      <c r="W86" s="88"/>
      <c r="X86" s="88"/>
      <c r="Y86" s="88"/>
      <c r="Z86" s="88"/>
      <c r="AA86" s="88"/>
      <c r="AB86" s="88"/>
      <c r="AC86" s="88"/>
      <c r="AD86" s="88"/>
      <c r="AE86" s="88"/>
      <c r="AF86" s="88"/>
      <c r="AG86" s="88"/>
      <c r="AH86" s="88"/>
      <c r="AM86" s="90">
        <v>1</v>
      </c>
    </row>
    <row r="87" spans="7:39" s="387" customFormat="1" ht="39.950000000000003" customHeight="1">
      <c r="G87" s="1775" t="s">
        <v>1448</v>
      </c>
      <c r="H87" s="1776"/>
      <c r="I87" s="88"/>
      <c r="J87" s="88"/>
      <c r="K87" s="88"/>
      <c r="L87" s="88"/>
      <c r="M87" s="88"/>
      <c r="N87" s="88"/>
      <c r="O87" s="323"/>
      <c r="P87" s="88"/>
      <c r="Q87" s="88"/>
      <c r="R87" s="88"/>
      <c r="W87" s="88"/>
      <c r="X87" s="88"/>
      <c r="Y87" s="88"/>
      <c r="Z87" s="88"/>
      <c r="AA87" s="88"/>
      <c r="AB87" s="88"/>
      <c r="AC87" s="88"/>
      <c r="AD87" s="88"/>
      <c r="AE87" s="88"/>
      <c r="AF87" s="88"/>
      <c r="AG87" s="88"/>
      <c r="AH87" s="88"/>
      <c r="AM87" s="90">
        <v>1</v>
      </c>
    </row>
    <row r="88" spans="7:39" s="387" customFormat="1" ht="39.950000000000003" customHeight="1">
      <c r="G88" s="331"/>
      <c r="H88" s="332" t="s">
        <v>1449</v>
      </c>
      <c r="I88" s="88"/>
      <c r="J88" s="88"/>
      <c r="K88" s="88"/>
      <c r="L88" s="88"/>
      <c r="M88" s="88"/>
      <c r="N88" s="88"/>
      <c r="O88" s="323"/>
      <c r="P88" s="88"/>
      <c r="Q88" s="88"/>
      <c r="R88" s="88"/>
      <c r="W88" s="88"/>
      <c r="X88" s="88"/>
      <c r="Y88" s="88"/>
      <c r="Z88" s="88"/>
      <c r="AA88" s="88"/>
      <c r="AB88" s="88"/>
      <c r="AC88" s="88"/>
      <c r="AD88" s="88"/>
      <c r="AE88" s="88"/>
      <c r="AF88" s="88"/>
      <c r="AG88" s="88"/>
      <c r="AH88" s="88"/>
      <c r="AM88" s="90">
        <v>1</v>
      </c>
    </row>
    <row r="89" spans="7:39" s="387" customFormat="1" ht="39.950000000000003" customHeight="1">
      <c r="G89" s="333">
        <v>3</v>
      </c>
      <c r="H89" s="334" t="s">
        <v>1450</v>
      </c>
      <c r="I89" s="88"/>
      <c r="J89" s="88"/>
      <c r="K89" s="88"/>
      <c r="L89" s="88"/>
      <c r="M89" s="88"/>
      <c r="N89" s="88"/>
      <c r="O89" s="323"/>
      <c r="P89" s="88"/>
      <c r="Q89" s="88"/>
      <c r="R89" s="88"/>
      <c r="W89" s="88"/>
      <c r="X89" s="88"/>
      <c r="Y89" s="88"/>
      <c r="Z89" s="88"/>
      <c r="AA89" s="88"/>
      <c r="AB89" s="88"/>
      <c r="AC89" s="88"/>
      <c r="AD89" s="88"/>
      <c r="AE89" s="88"/>
      <c r="AF89" s="88"/>
      <c r="AG89" s="88"/>
      <c r="AH89" s="88"/>
      <c r="AM89" s="90">
        <v>1</v>
      </c>
    </row>
    <row r="90" spans="7:39" s="387" customFormat="1" ht="39.950000000000003" customHeight="1">
      <c r="G90" s="333"/>
      <c r="H90" s="334" t="s">
        <v>1451</v>
      </c>
      <c r="I90" s="88"/>
      <c r="J90" s="88"/>
      <c r="K90" s="88"/>
      <c r="L90" s="88"/>
      <c r="M90" s="88"/>
      <c r="N90" s="88"/>
      <c r="O90" s="323"/>
      <c r="P90" s="88"/>
      <c r="Q90" s="88"/>
      <c r="R90" s="88"/>
      <c r="W90" s="88"/>
      <c r="X90" s="88"/>
      <c r="Y90" s="88"/>
      <c r="Z90" s="88"/>
      <c r="AA90" s="88"/>
      <c r="AB90" s="88"/>
      <c r="AC90" s="88"/>
      <c r="AD90" s="88"/>
      <c r="AE90" s="88"/>
      <c r="AF90" s="88"/>
      <c r="AG90" s="88"/>
      <c r="AH90" s="88"/>
      <c r="AM90" s="90">
        <v>1</v>
      </c>
    </row>
    <row r="91" spans="7:39" s="387" customFormat="1" ht="39.950000000000003" customHeight="1">
      <c r="G91" s="333">
        <v>1</v>
      </c>
      <c r="H91" s="334" t="s">
        <v>1452</v>
      </c>
      <c r="I91" s="88"/>
      <c r="J91" s="88"/>
      <c r="K91" s="88"/>
      <c r="L91" s="88"/>
      <c r="M91" s="88"/>
      <c r="N91" s="88"/>
      <c r="O91" s="323"/>
      <c r="P91" s="88"/>
      <c r="Q91" s="88"/>
      <c r="R91" s="88"/>
      <c r="W91" s="88"/>
      <c r="X91" s="88"/>
      <c r="Y91" s="88"/>
      <c r="Z91" s="88"/>
      <c r="AA91" s="88"/>
      <c r="AB91" s="88"/>
      <c r="AC91" s="88"/>
      <c r="AD91" s="88"/>
      <c r="AE91" s="88"/>
      <c r="AF91" s="88"/>
      <c r="AG91" s="88"/>
      <c r="AH91" s="88"/>
      <c r="AM91" s="90">
        <v>1</v>
      </c>
    </row>
    <row r="92" spans="7:39" s="387" customFormat="1" ht="39.950000000000003" customHeight="1">
      <c r="G92" s="333"/>
      <c r="H92" s="334" t="s">
        <v>1453</v>
      </c>
      <c r="I92" s="88"/>
      <c r="J92" s="88"/>
      <c r="K92" s="88"/>
      <c r="L92" s="88"/>
      <c r="M92" s="88"/>
      <c r="N92" s="88"/>
      <c r="O92" s="323"/>
      <c r="P92" s="88"/>
      <c r="Q92" s="88"/>
      <c r="R92" s="88"/>
      <c r="W92" s="88"/>
      <c r="X92" s="88"/>
      <c r="Y92" s="88"/>
      <c r="Z92" s="88"/>
      <c r="AA92" s="88"/>
      <c r="AB92" s="88"/>
      <c r="AC92" s="88"/>
      <c r="AD92" s="88"/>
      <c r="AE92" s="88"/>
      <c r="AF92" s="88"/>
      <c r="AG92" s="88"/>
      <c r="AH92" s="88"/>
      <c r="AM92" s="90">
        <v>1</v>
      </c>
    </row>
    <row r="93" spans="7:39" s="387" customFormat="1" ht="39.950000000000003" customHeight="1">
      <c r="G93" s="333"/>
      <c r="H93" s="334" t="s">
        <v>1454</v>
      </c>
      <c r="I93" s="88"/>
      <c r="J93" s="88"/>
      <c r="K93" s="88"/>
      <c r="L93" s="88"/>
      <c r="M93" s="88"/>
      <c r="N93" s="88"/>
      <c r="O93" s="323"/>
      <c r="P93" s="88"/>
      <c r="Q93" s="88"/>
      <c r="R93" s="88"/>
      <c r="W93" s="88"/>
      <c r="X93" s="88"/>
      <c r="Y93" s="88"/>
      <c r="Z93" s="88"/>
      <c r="AA93" s="88"/>
      <c r="AB93" s="88"/>
      <c r="AC93" s="88"/>
      <c r="AD93" s="88"/>
      <c r="AE93" s="88"/>
      <c r="AF93" s="88"/>
      <c r="AG93" s="88"/>
      <c r="AH93" s="88"/>
      <c r="AM93" s="90">
        <v>1</v>
      </c>
    </row>
    <row r="94" spans="7:39" s="387" customFormat="1" ht="39.950000000000003" customHeight="1">
      <c r="G94" s="333"/>
      <c r="H94" s="334" t="s">
        <v>1455</v>
      </c>
      <c r="I94" s="88"/>
      <c r="J94" s="88"/>
      <c r="K94" s="88"/>
      <c r="L94" s="88"/>
      <c r="M94" s="88"/>
      <c r="N94" s="88"/>
      <c r="O94" s="323"/>
      <c r="P94" s="88"/>
      <c r="Q94" s="88"/>
      <c r="R94" s="88"/>
      <c r="W94" s="88"/>
      <c r="X94" s="88"/>
      <c r="Y94" s="88"/>
      <c r="Z94" s="88"/>
      <c r="AA94" s="88"/>
      <c r="AB94" s="88"/>
      <c r="AC94" s="88"/>
      <c r="AD94" s="88"/>
      <c r="AE94" s="88"/>
      <c r="AF94" s="88"/>
      <c r="AG94" s="88"/>
      <c r="AH94" s="88"/>
      <c r="AM94" s="90">
        <v>1</v>
      </c>
    </row>
    <row r="95" spans="7:39" s="387" customFormat="1" ht="39.950000000000003" customHeight="1">
      <c r="G95" s="335"/>
      <c r="H95" s="334" t="s">
        <v>1456</v>
      </c>
      <c r="I95" s="88"/>
      <c r="J95" s="88"/>
      <c r="K95" s="88"/>
      <c r="L95" s="88"/>
      <c r="M95" s="88"/>
      <c r="N95" s="88"/>
      <c r="O95" s="323"/>
      <c r="P95" s="88"/>
      <c r="Q95" s="88"/>
      <c r="R95" s="88"/>
      <c r="W95" s="88"/>
      <c r="X95" s="88"/>
      <c r="Y95" s="88"/>
      <c r="Z95" s="88"/>
      <c r="AA95" s="88"/>
      <c r="AB95" s="88"/>
      <c r="AC95" s="88"/>
      <c r="AD95" s="88"/>
      <c r="AE95" s="88"/>
      <c r="AF95" s="88"/>
      <c r="AG95" s="88"/>
      <c r="AH95" s="88"/>
      <c r="AM95" s="90">
        <v>1</v>
      </c>
    </row>
    <row r="96" spans="7:39" s="387" customFormat="1" ht="39.950000000000003" customHeight="1">
      <c r="G96" s="336" t="str">
        <f>IF(COUNT(G88:G95)=0,"SAISIR UNE NOTE",IF(OR(COUNT(G88:G95)&lt;&gt;COUNTA(G88:G95),COUNTIF(G88:G95,"&lt;0")&gt;0,COUNTIF(G88:G95,"&gt;3")&gt;0),"NOTES À VÉRIFIER",SUM(G88:G95)&amp;" / "&amp;COUNT(G88:G95)*3))</f>
        <v>4 / 6</v>
      </c>
      <c r="H96" s="337" t="s">
        <v>1457</v>
      </c>
      <c r="I96" s="88"/>
      <c r="J96" s="88"/>
      <c r="K96" s="88"/>
      <c r="L96" s="88"/>
      <c r="M96" s="88"/>
      <c r="N96" s="88"/>
      <c r="O96" s="323"/>
      <c r="P96" s="88"/>
      <c r="Q96" s="88"/>
      <c r="R96" s="88"/>
      <c r="W96" s="88"/>
      <c r="X96" s="88"/>
      <c r="Y96" s="88"/>
      <c r="Z96" s="88"/>
      <c r="AA96" s="88"/>
      <c r="AB96" s="88"/>
      <c r="AC96" s="88"/>
      <c r="AD96" s="88"/>
      <c r="AE96" s="88"/>
      <c r="AF96" s="88"/>
      <c r="AG96" s="88"/>
      <c r="AH96" s="88"/>
      <c r="AM96" s="90">
        <v>1</v>
      </c>
    </row>
    <row r="97" spans="7:39" s="387" customFormat="1" ht="39.950000000000003" customHeight="1">
      <c r="G97" s="338" t="str">
        <f>IF(ISNUMBER(SEARCH("VÉRIFIER",G96)),"NOTES À VÉRIFIER",IF(COUNT(G88:G95)=0,"",SUM(G88:G95)&amp;" / "&amp;G98))</f>
        <v>4 / 24</v>
      </c>
      <c r="H97" s="337" t="s">
        <v>1458</v>
      </c>
      <c r="I97" s="88"/>
      <c r="J97" s="88"/>
      <c r="K97" s="88"/>
      <c r="L97" s="88"/>
      <c r="M97" s="88"/>
      <c r="N97" s="88"/>
      <c r="O97" s="323"/>
      <c r="P97" s="88"/>
      <c r="Q97" s="88"/>
      <c r="R97" s="88"/>
      <c r="W97" s="88"/>
      <c r="X97" s="88"/>
      <c r="Y97" s="88"/>
      <c r="Z97" s="88"/>
      <c r="AA97" s="88"/>
      <c r="AB97" s="88"/>
      <c r="AC97" s="88"/>
      <c r="AD97" s="88"/>
      <c r="AE97" s="88"/>
      <c r="AF97" s="88"/>
      <c r="AG97" s="88"/>
      <c r="AH97" s="88"/>
      <c r="AM97" s="90">
        <v>1</v>
      </c>
    </row>
    <row r="98" spans="7:39" s="387" customFormat="1" ht="39.950000000000003" customHeight="1">
      <c r="G98" s="339">
        <f>ROWS(G88:G95)*3</f>
        <v>24</v>
      </c>
      <c r="H98" s="340" t="s">
        <v>1459</v>
      </c>
      <c r="I98" s="88"/>
      <c r="J98" s="88"/>
      <c r="K98" s="88"/>
      <c r="L98" s="88"/>
      <c r="M98" s="88"/>
      <c r="N98" s="88"/>
      <c r="O98" s="323"/>
      <c r="P98" s="88"/>
      <c r="Q98" s="88"/>
      <c r="R98" s="88"/>
      <c r="W98" s="88"/>
      <c r="X98" s="88"/>
      <c r="Y98" s="88"/>
      <c r="Z98" s="88"/>
      <c r="AA98" s="88"/>
      <c r="AB98" s="88"/>
      <c r="AC98" s="88"/>
      <c r="AD98" s="88"/>
      <c r="AE98" s="88"/>
      <c r="AF98" s="88"/>
      <c r="AG98" s="88"/>
      <c r="AH98" s="88"/>
      <c r="AM98" s="90">
        <v>1</v>
      </c>
    </row>
    <row r="99" spans="7:39" s="387" customFormat="1" ht="39.950000000000003" customHeight="1">
      <c r="G99" s="1774"/>
      <c r="H99" s="1774"/>
      <c r="I99" s="88"/>
      <c r="J99" s="88"/>
      <c r="K99" s="88"/>
      <c r="L99" s="88"/>
      <c r="M99" s="88"/>
      <c r="N99" s="88"/>
      <c r="O99" s="323"/>
      <c r="P99" s="88"/>
      <c r="Q99" s="88"/>
      <c r="R99" s="88"/>
      <c r="W99" s="88"/>
      <c r="X99" s="88"/>
      <c r="Y99" s="88"/>
      <c r="Z99" s="88"/>
      <c r="AA99" s="88"/>
      <c r="AB99" s="88"/>
      <c r="AC99" s="88"/>
      <c r="AD99" s="88"/>
      <c r="AE99" s="88"/>
      <c r="AF99" s="88"/>
      <c r="AG99" s="88"/>
      <c r="AH99" s="88"/>
      <c r="AM99" s="90">
        <v>1</v>
      </c>
    </row>
    <row r="100" spans="7:39" s="387" customFormat="1" ht="39.950000000000003" customHeight="1">
      <c r="G100" s="1775" t="s">
        <v>1460</v>
      </c>
      <c r="H100" s="1776"/>
      <c r="I100" s="88"/>
      <c r="J100" s="88"/>
      <c r="K100" s="88"/>
      <c r="L100" s="88"/>
      <c r="M100" s="88"/>
      <c r="N100" s="88"/>
      <c r="O100" s="323"/>
      <c r="P100" s="88"/>
      <c r="Q100" s="88"/>
      <c r="R100" s="88"/>
      <c r="W100" s="88"/>
      <c r="X100" s="88"/>
      <c r="Y100" s="88"/>
      <c r="Z100" s="88"/>
      <c r="AA100" s="88"/>
      <c r="AB100" s="88"/>
      <c r="AC100" s="88"/>
      <c r="AD100" s="88"/>
      <c r="AE100" s="88"/>
      <c r="AF100" s="88"/>
      <c r="AG100" s="88"/>
      <c r="AH100" s="88"/>
      <c r="AM100" s="90">
        <v>1</v>
      </c>
    </row>
    <row r="101" spans="7:39" s="387" customFormat="1" ht="39.950000000000003" customHeight="1">
      <c r="G101" s="341" t="s">
        <v>544</v>
      </c>
      <c r="H101" s="342" t="s">
        <v>1461</v>
      </c>
      <c r="I101" s="88"/>
      <c r="J101" s="88"/>
      <c r="K101" s="88"/>
      <c r="L101" s="88"/>
      <c r="M101" s="88"/>
      <c r="N101" s="88"/>
      <c r="O101" s="323"/>
      <c r="P101" s="88"/>
      <c r="Q101" s="88"/>
      <c r="R101" s="88"/>
      <c r="W101" s="88"/>
      <c r="X101" s="88"/>
      <c r="Y101" s="88"/>
      <c r="Z101" s="88"/>
      <c r="AA101" s="88"/>
      <c r="AB101" s="88"/>
      <c r="AC101" s="88"/>
      <c r="AD101" s="88"/>
      <c r="AE101" s="88"/>
      <c r="AF101" s="88"/>
      <c r="AG101" s="88"/>
      <c r="AH101" s="88"/>
      <c r="AM101" s="90">
        <v>1</v>
      </c>
    </row>
    <row r="102" spans="7:39" s="387" customFormat="1" ht="39.950000000000003" customHeight="1">
      <c r="G102" s="343">
        <v>2.4305555555555556E-2</v>
      </c>
      <c r="H102" s="344">
        <v>220</v>
      </c>
      <c r="I102" s="88"/>
      <c r="J102" s="88"/>
      <c r="K102" s="88"/>
      <c r="L102" s="88"/>
      <c r="M102" s="88"/>
      <c r="N102" s="88"/>
      <c r="O102" s="323"/>
      <c r="P102" s="88"/>
      <c r="Q102" s="88"/>
      <c r="R102" s="88"/>
      <c r="W102" s="88"/>
      <c r="X102" s="88"/>
      <c r="Y102" s="88"/>
      <c r="Z102" s="88"/>
      <c r="AA102" s="88"/>
      <c r="AB102" s="88"/>
      <c r="AC102" s="88"/>
      <c r="AD102" s="88"/>
      <c r="AE102" s="88"/>
      <c r="AF102" s="88"/>
      <c r="AG102" s="88"/>
      <c r="AH102" s="88"/>
      <c r="AM102" s="90">
        <v>1</v>
      </c>
    </row>
    <row r="103" spans="7:39" s="387" customFormat="1" ht="39.950000000000003" customHeight="1">
      <c r="G103" s="343">
        <v>1.0416666666666666E-2</v>
      </c>
      <c r="H103" s="344">
        <v>190</v>
      </c>
      <c r="I103" s="88"/>
      <c r="J103" s="88"/>
      <c r="K103" s="88"/>
      <c r="L103" s="88"/>
      <c r="M103" s="88"/>
      <c r="N103" s="88"/>
      <c r="O103" s="323"/>
      <c r="P103" s="88"/>
      <c r="Q103" s="88"/>
      <c r="R103" s="88"/>
      <c r="W103" s="88"/>
      <c r="X103" s="88"/>
      <c r="Y103" s="88"/>
      <c r="Z103" s="88"/>
      <c r="AA103" s="88"/>
      <c r="AB103" s="88"/>
      <c r="AC103" s="88"/>
      <c r="AD103" s="88"/>
      <c r="AE103" s="88"/>
      <c r="AF103" s="88"/>
      <c r="AG103" s="88"/>
      <c r="AH103" s="88"/>
      <c r="AM103" s="90">
        <v>1</v>
      </c>
    </row>
    <row r="104" spans="7:39" s="387" customFormat="1" ht="39.950000000000003" customHeight="1">
      <c r="G104" s="343">
        <v>5.2083333333333301E-2</v>
      </c>
      <c r="H104" s="344">
        <v>95</v>
      </c>
      <c r="I104" s="88"/>
      <c r="J104" s="88"/>
      <c r="K104" s="88"/>
      <c r="L104" s="88"/>
      <c r="M104" s="88"/>
      <c r="N104" s="88"/>
      <c r="O104" s="323"/>
      <c r="P104" s="88"/>
      <c r="Q104" s="88"/>
      <c r="R104" s="88"/>
      <c r="W104" s="88"/>
      <c r="X104" s="88"/>
      <c r="Y104" s="88"/>
      <c r="Z104" s="88"/>
      <c r="AA104" s="88"/>
      <c r="AB104" s="88"/>
      <c r="AC104" s="88"/>
      <c r="AD104" s="88"/>
      <c r="AE104" s="88"/>
      <c r="AF104" s="88"/>
      <c r="AG104" s="88"/>
      <c r="AH104" s="88"/>
      <c r="AM104" s="90">
        <v>1</v>
      </c>
    </row>
    <row r="105" spans="7:39" s="387" customFormat="1" ht="39.950000000000003" customHeight="1">
      <c r="G105" s="343">
        <v>6.9444444444444441E-3</v>
      </c>
      <c r="H105" s="344">
        <v>100</v>
      </c>
      <c r="I105" s="88"/>
      <c r="J105" s="88"/>
      <c r="K105" s="88"/>
      <c r="L105" s="88"/>
      <c r="M105" s="88"/>
      <c r="N105" s="88"/>
      <c r="O105" s="323"/>
      <c r="P105" s="88"/>
      <c r="Q105" s="88"/>
      <c r="R105" s="88"/>
      <c r="W105" s="88"/>
      <c r="X105" s="88"/>
      <c r="Y105" s="88"/>
      <c r="Z105" s="88"/>
      <c r="AA105" s="88"/>
      <c r="AB105" s="88"/>
      <c r="AC105" s="88"/>
      <c r="AD105" s="88"/>
      <c r="AE105" s="88"/>
      <c r="AF105" s="88"/>
      <c r="AG105" s="88"/>
      <c r="AH105" s="88"/>
      <c r="AM105" s="90">
        <v>1</v>
      </c>
    </row>
    <row r="106" spans="7:39" s="387" customFormat="1" ht="39.950000000000003" customHeight="1">
      <c r="G106" s="345">
        <f>SUM(G102:G105)</f>
        <v>9.3749999999999972E-2</v>
      </c>
      <c r="H106" s="346"/>
      <c r="I106" s="88"/>
      <c r="J106" s="88"/>
      <c r="K106" s="88"/>
      <c r="L106" s="88"/>
      <c r="M106" s="88"/>
      <c r="N106" s="88"/>
      <c r="O106" s="323"/>
      <c r="P106" s="88"/>
      <c r="Q106" s="88"/>
      <c r="R106" s="88"/>
      <c r="W106" s="88"/>
      <c r="X106" s="88"/>
      <c r="Y106" s="88"/>
      <c r="Z106" s="88"/>
      <c r="AA106" s="88"/>
      <c r="AB106" s="88"/>
      <c r="AC106" s="88"/>
      <c r="AD106" s="88"/>
      <c r="AE106" s="88"/>
      <c r="AF106" s="88"/>
      <c r="AG106" s="88"/>
      <c r="AH106" s="88"/>
      <c r="AM106" s="90">
        <v>1</v>
      </c>
    </row>
    <row r="107" spans="7:39" s="387" customFormat="1" ht="39.950000000000003" customHeight="1">
      <c r="G107" s="1774"/>
      <c r="H107" s="1774"/>
      <c r="I107" s="88"/>
      <c r="J107" s="88"/>
      <c r="K107" s="88"/>
      <c r="L107" s="88"/>
      <c r="M107" s="88"/>
      <c r="N107" s="88"/>
      <c r="O107" s="323"/>
      <c r="P107" s="88"/>
      <c r="Q107" s="88"/>
      <c r="R107" s="88"/>
      <c r="W107" s="88"/>
      <c r="X107" s="88"/>
      <c r="Y107" s="88"/>
      <c r="Z107" s="88"/>
      <c r="AA107" s="88"/>
      <c r="AB107" s="88"/>
      <c r="AC107" s="88"/>
      <c r="AD107" s="88"/>
      <c r="AE107" s="88"/>
      <c r="AF107" s="88"/>
      <c r="AG107" s="88"/>
      <c r="AH107" s="88"/>
      <c r="AM107" s="90">
        <v>1</v>
      </c>
    </row>
    <row r="108" spans="7:39" s="387" customFormat="1" ht="39.950000000000003" customHeight="1">
      <c r="G108" s="1775" t="s">
        <v>1462</v>
      </c>
      <c r="H108" s="1776"/>
      <c r="I108" s="88"/>
      <c r="J108" s="88"/>
      <c r="K108" s="88"/>
      <c r="L108" s="88"/>
      <c r="M108" s="88"/>
      <c r="N108" s="88"/>
      <c r="O108" s="323"/>
      <c r="P108" s="88"/>
      <c r="Q108" s="88"/>
      <c r="R108" s="88"/>
      <c r="W108" s="88"/>
      <c r="X108" s="88"/>
      <c r="Y108" s="88"/>
      <c r="Z108" s="88"/>
      <c r="AA108" s="88"/>
      <c r="AB108" s="88"/>
      <c r="AC108" s="88"/>
      <c r="AD108" s="88"/>
      <c r="AE108" s="88"/>
      <c r="AF108" s="88"/>
      <c r="AG108" s="88"/>
      <c r="AH108" s="88"/>
      <c r="AM108" s="90">
        <v>1</v>
      </c>
    </row>
    <row r="109" spans="7:39" s="387" customFormat="1" ht="39.950000000000003" customHeight="1">
      <c r="G109" s="347">
        <v>3.472222222222222E-3</v>
      </c>
      <c r="H109" s="348" t="s">
        <v>1463</v>
      </c>
      <c r="I109" s="88"/>
      <c r="J109" s="88"/>
      <c r="K109" s="88"/>
      <c r="L109" s="88"/>
      <c r="M109" s="88"/>
      <c r="N109" s="88"/>
      <c r="O109" s="323"/>
      <c r="P109" s="88"/>
      <c r="Q109" s="88"/>
      <c r="R109" s="88"/>
      <c r="W109" s="88"/>
      <c r="X109" s="88"/>
      <c r="Y109" s="88"/>
      <c r="Z109" s="88"/>
      <c r="AA109" s="88"/>
      <c r="AB109" s="88"/>
      <c r="AC109" s="88"/>
      <c r="AD109" s="88"/>
      <c r="AE109" s="88"/>
      <c r="AF109" s="88"/>
      <c r="AG109" s="88"/>
      <c r="AH109" s="88"/>
      <c r="AM109" s="90">
        <v>1</v>
      </c>
    </row>
    <row r="110" spans="7:39" s="387" customFormat="1" ht="39.950000000000003" customHeight="1">
      <c r="G110" s="349">
        <v>1.0416666666666666E-2</v>
      </c>
      <c r="H110" s="348" t="s">
        <v>1464</v>
      </c>
      <c r="I110" s="88"/>
      <c r="J110" s="88"/>
      <c r="K110" s="88"/>
      <c r="L110" s="88"/>
      <c r="M110" s="88"/>
      <c r="N110" s="88"/>
      <c r="O110" s="323"/>
      <c r="P110" s="88"/>
      <c r="Q110" s="88"/>
      <c r="R110" s="88"/>
      <c r="W110" s="88"/>
      <c r="X110" s="88"/>
      <c r="Y110" s="88"/>
      <c r="Z110" s="88"/>
      <c r="AA110" s="88"/>
      <c r="AB110" s="88"/>
      <c r="AC110" s="88"/>
      <c r="AD110" s="88"/>
      <c r="AE110" s="88"/>
      <c r="AF110" s="88"/>
      <c r="AG110" s="88"/>
      <c r="AH110" s="88"/>
      <c r="AM110" s="90">
        <v>1</v>
      </c>
    </row>
    <row r="111" spans="7:39" s="387" customFormat="1" ht="39.950000000000003" customHeight="1">
      <c r="G111" s="350">
        <v>2.0833333333333332E-2</v>
      </c>
      <c r="H111" s="348" t="s">
        <v>1420</v>
      </c>
      <c r="I111" s="88"/>
      <c r="J111" s="88"/>
      <c r="K111" s="88"/>
      <c r="L111" s="88"/>
      <c r="M111" s="88"/>
      <c r="N111" s="88"/>
      <c r="O111" s="323"/>
      <c r="P111" s="88"/>
      <c r="Q111" s="88"/>
      <c r="R111" s="88"/>
      <c r="W111" s="88"/>
      <c r="X111" s="88"/>
      <c r="Y111" s="88"/>
      <c r="Z111" s="88"/>
      <c r="AA111" s="88"/>
      <c r="AB111" s="88"/>
      <c r="AC111" s="88"/>
      <c r="AD111" s="88"/>
      <c r="AE111" s="88"/>
      <c r="AF111" s="88"/>
      <c r="AG111" s="88"/>
      <c r="AH111" s="88"/>
      <c r="AM111" s="90">
        <v>1</v>
      </c>
    </row>
    <row r="112" spans="7:39" s="387" customFormat="1" ht="39.950000000000003" customHeight="1">
      <c r="G112" s="351">
        <f>G109+G110+G111</f>
        <v>3.4722222222222224E-2</v>
      </c>
      <c r="H112" s="352" t="s">
        <v>1465</v>
      </c>
      <c r="I112" s="88"/>
      <c r="J112" s="88"/>
      <c r="K112" s="88"/>
      <c r="L112" s="88"/>
      <c r="M112" s="88"/>
      <c r="N112" s="88"/>
      <c r="O112" s="323"/>
      <c r="P112" s="88"/>
      <c r="Q112" s="88"/>
      <c r="R112" s="88"/>
      <c r="W112" s="88"/>
      <c r="X112" s="88"/>
      <c r="Y112" s="88"/>
      <c r="Z112" s="88"/>
      <c r="AA112" s="88"/>
      <c r="AB112" s="88"/>
      <c r="AC112" s="88"/>
      <c r="AD112" s="88"/>
      <c r="AE112" s="88"/>
      <c r="AF112" s="88"/>
      <c r="AG112" s="88"/>
      <c r="AH112" s="88"/>
      <c r="AM112" s="90">
        <v>1</v>
      </c>
    </row>
    <row r="113" spans="7:39" s="387" customFormat="1" ht="39.950000000000003" customHeight="1">
      <c r="G113" s="353">
        <v>100</v>
      </c>
      <c r="H113" s="354" t="s">
        <v>1466</v>
      </c>
      <c r="I113" s="88"/>
      <c r="J113" s="88"/>
      <c r="K113" s="88"/>
      <c r="L113" s="88"/>
      <c r="M113" s="88"/>
      <c r="N113" s="88"/>
      <c r="O113" s="323"/>
      <c r="P113" s="88"/>
      <c r="Q113" s="88"/>
      <c r="R113" s="88"/>
      <c r="W113" s="88"/>
      <c r="X113" s="88"/>
      <c r="Y113" s="88"/>
      <c r="Z113" s="88"/>
      <c r="AA113" s="88"/>
      <c r="AB113" s="88"/>
      <c r="AC113" s="88"/>
      <c r="AD113" s="88"/>
      <c r="AE113" s="88"/>
      <c r="AF113" s="88"/>
      <c r="AG113" s="88"/>
      <c r="AH113" s="88"/>
      <c r="AM113" s="90">
        <v>1</v>
      </c>
    </row>
    <row r="114" spans="7:39" s="387" customFormat="1" ht="39.950000000000003" customHeight="1">
      <c r="G114" s="355">
        <v>90</v>
      </c>
      <c r="H114" s="356" t="s">
        <v>1467</v>
      </c>
      <c r="I114" s="88"/>
      <c r="J114" s="88"/>
      <c r="K114" s="88"/>
      <c r="L114" s="88"/>
      <c r="M114" s="88"/>
      <c r="N114" s="88"/>
      <c r="O114" s="323"/>
      <c r="P114" s="88"/>
      <c r="Q114" s="88"/>
      <c r="R114" s="88"/>
      <c r="W114" s="88"/>
      <c r="X114" s="88"/>
      <c r="Y114" s="88"/>
      <c r="Z114" s="88"/>
      <c r="AA114" s="88"/>
      <c r="AB114" s="88"/>
      <c r="AC114" s="88"/>
      <c r="AD114" s="88"/>
      <c r="AE114" s="88"/>
      <c r="AF114" s="88"/>
      <c r="AG114" s="88"/>
      <c r="AH114" s="88"/>
      <c r="AM114" s="90">
        <v>1</v>
      </c>
    </row>
    <row r="115" spans="7:39" s="387" customFormat="1" ht="39.950000000000003" customHeight="1">
      <c r="G115" s="1774"/>
      <c r="H115" s="1774"/>
      <c r="I115" s="88"/>
      <c r="J115" s="88"/>
      <c r="K115" s="88"/>
      <c r="L115" s="88"/>
      <c r="M115" s="88"/>
      <c r="N115" s="88"/>
      <c r="O115" s="323"/>
      <c r="P115" s="88"/>
      <c r="Q115" s="88"/>
      <c r="R115" s="88"/>
      <c r="W115" s="88"/>
      <c r="X115" s="88"/>
      <c r="Y115" s="88"/>
      <c r="Z115" s="88"/>
      <c r="AA115" s="88"/>
      <c r="AB115" s="88"/>
      <c r="AC115" s="88"/>
      <c r="AD115" s="88"/>
      <c r="AE115" s="88"/>
      <c r="AF115" s="88"/>
      <c r="AG115" s="88"/>
      <c r="AH115" s="88"/>
      <c r="AM115" s="90">
        <v>1</v>
      </c>
    </row>
    <row r="116" spans="7:39" s="387" customFormat="1" ht="39.950000000000003" customHeight="1">
      <c r="G116" s="1775" t="s">
        <v>1468</v>
      </c>
      <c r="H116" s="1776"/>
      <c r="I116" s="88"/>
      <c r="J116" s="88"/>
      <c r="K116" s="88"/>
      <c r="L116" s="88"/>
      <c r="M116" s="88"/>
      <c r="N116" s="88"/>
      <c r="O116" s="323"/>
      <c r="P116" s="88"/>
      <c r="Q116" s="88"/>
      <c r="R116" s="88"/>
      <c r="W116" s="88"/>
      <c r="X116" s="88"/>
      <c r="Y116" s="88"/>
      <c r="Z116" s="88"/>
      <c r="AA116" s="88"/>
      <c r="AB116" s="88"/>
      <c r="AC116" s="88"/>
      <c r="AD116" s="88"/>
      <c r="AE116" s="88"/>
      <c r="AF116" s="88"/>
      <c r="AG116" s="88"/>
      <c r="AH116" s="88"/>
      <c r="AM116" s="90">
        <v>1</v>
      </c>
    </row>
    <row r="117" spans="7:39" s="387" customFormat="1" ht="39.950000000000003" customHeight="1">
      <c r="G117" s="357">
        <v>1.7361111111111112E-2</v>
      </c>
      <c r="H117" s="358" t="s">
        <v>1469</v>
      </c>
      <c r="I117" s="88"/>
      <c r="J117" s="88"/>
      <c r="K117" s="88"/>
      <c r="L117" s="88"/>
      <c r="M117" s="88"/>
      <c r="N117" s="88"/>
      <c r="O117" s="323"/>
      <c r="P117" s="88"/>
      <c r="Q117" s="88"/>
      <c r="R117" s="88"/>
      <c r="W117" s="88"/>
      <c r="X117" s="88"/>
      <c r="Y117" s="88"/>
      <c r="Z117" s="88"/>
      <c r="AA117" s="88"/>
      <c r="AB117" s="88"/>
      <c r="AC117" s="88"/>
      <c r="AD117" s="88"/>
      <c r="AE117" s="88"/>
      <c r="AF117" s="88"/>
      <c r="AG117" s="88"/>
      <c r="AH117" s="88"/>
      <c r="AM117" s="90">
        <v>1</v>
      </c>
    </row>
    <row r="118" spans="7:39" s="387" customFormat="1" ht="39.950000000000003" customHeight="1">
      <c r="G118" s="357">
        <v>1.7361111111111112E-2</v>
      </c>
      <c r="H118" s="358" t="s">
        <v>1470</v>
      </c>
      <c r="I118" s="88"/>
      <c r="J118" s="88"/>
      <c r="K118" s="88"/>
      <c r="L118" s="88"/>
      <c r="M118" s="88"/>
      <c r="N118" s="88"/>
      <c r="O118" s="323"/>
      <c r="P118" s="88"/>
      <c r="Q118" s="88"/>
      <c r="R118" s="88"/>
      <c r="W118" s="88"/>
      <c r="X118" s="88"/>
      <c r="Y118" s="88"/>
      <c r="Z118" s="88"/>
      <c r="AA118" s="88"/>
      <c r="AB118" s="88"/>
      <c r="AC118" s="88"/>
      <c r="AD118" s="88"/>
      <c r="AE118" s="88"/>
      <c r="AF118" s="88"/>
      <c r="AG118" s="88"/>
      <c r="AH118" s="88"/>
      <c r="AM118" s="90">
        <v>1</v>
      </c>
    </row>
    <row r="119" spans="7:39" s="387" customFormat="1" ht="39.950000000000003" customHeight="1">
      <c r="G119" s="357">
        <v>5.9027777777777797E-2</v>
      </c>
      <c r="H119" s="358" t="s">
        <v>1471</v>
      </c>
      <c r="I119" s="88"/>
      <c r="J119" s="88"/>
      <c r="K119" s="88"/>
      <c r="L119" s="88"/>
      <c r="M119" s="88"/>
      <c r="N119" s="88"/>
      <c r="O119" s="323"/>
      <c r="P119" s="88"/>
      <c r="Q119" s="88"/>
      <c r="R119" s="88"/>
      <c r="W119" s="88"/>
      <c r="X119" s="88"/>
      <c r="Y119" s="88"/>
      <c r="Z119" s="88"/>
      <c r="AA119" s="88"/>
      <c r="AB119" s="88"/>
      <c r="AC119" s="88"/>
      <c r="AD119" s="88"/>
      <c r="AE119" s="88"/>
      <c r="AF119" s="88"/>
      <c r="AG119" s="88"/>
      <c r="AH119" s="88"/>
      <c r="AM119" s="90">
        <v>1</v>
      </c>
    </row>
    <row r="120" spans="7:39" s="387" customFormat="1" ht="39.950000000000003" customHeight="1">
      <c r="G120" s="357">
        <v>2.4305555555555556E-2</v>
      </c>
      <c r="H120" s="358" t="s">
        <v>1472</v>
      </c>
      <c r="I120" s="88"/>
      <c r="J120" s="88"/>
      <c r="K120" s="88"/>
      <c r="L120" s="88"/>
      <c r="M120" s="88"/>
      <c r="N120" s="88"/>
      <c r="O120" s="323"/>
      <c r="P120" s="88"/>
      <c r="Q120" s="88"/>
      <c r="R120" s="88"/>
      <c r="W120" s="88"/>
      <c r="X120" s="88"/>
      <c r="Y120" s="88"/>
      <c r="Z120" s="88"/>
      <c r="AA120" s="88"/>
      <c r="AB120" s="88"/>
      <c r="AC120" s="88"/>
      <c r="AD120" s="88"/>
      <c r="AE120" s="88"/>
      <c r="AF120" s="88"/>
      <c r="AG120" s="88"/>
      <c r="AH120" s="88"/>
      <c r="AM120" s="90">
        <v>1</v>
      </c>
    </row>
    <row r="121" spans="7:39" s="387" customFormat="1" ht="39.950000000000003" customHeight="1">
      <c r="G121" s="357">
        <v>1.0416666666666666E-2</v>
      </c>
      <c r="H121" s="358" t="s">
        <v>1473</v>
      </c>
      <c r="I121" s="88"/>
      <c r="J121" s="88"/>
      <c r="K121" s="88"/>
      <c r="L121" s="88"/>
      <c r="M121" s="88"/>
      <c r="N121" s="88"/>
      <c r="O121" s="323"/>
      <c r="P121" s="88"/>
      <c r="Q121" s="88"/>
      <c r="R121" s="88"/>
      <c r="W121" s="88"/>
      <c r="X121" s="88"/>
      <c r="Y121" s="88"/>
      <c r="Z121" s="88"/>
      <c r="AA121" s="88"/>
      <c r="AB121" s="88"/>
      <c r="AC121" s="88"/>
      <c r="AD121" s="88"/>
      <c r="AE121" s="88"/>
      <c r="AF121" s="88"/>
      <c r="AG121" s="88"/>
      <c r="AH121" s="88"/>
      <c r="AM121" s="90">
        <v>1</v>
      </c>
    </row>
    <row r="122" spans="7:39" s="387" customFormat="1" ht="39.950000000000003" customHeight="1">
      <c r="G122" s="357">
        <v>6.9444444444444441E-3</v>
      </c>
      <c r="H122" s="358" t="s">
        <v>1474</v>
      </c>
      <c r="I122" s="88"/>
      <c r="J122" s="88"/>
      <c r="K122" s="88"/>
      <c r="L122" s="88"/>
      <c r="M122" s="88"/>
      <c r="N122" s="88"/>
      <c r="O122" s="323"/>
      <c r="P122" s="88"/>
      <c r="Q122" s="88"/>
      <c r="R122" s="88"/>
      <c r="W122" s="88"/>
      <c r="X122" s="88"/>
      <c r="Y122" s="88"/>
      <c r="Z122" s="88"/>
      <c r="AA122" s="88"/>
      <c r="AB122" s="88"/>
      <c r="AC122" s="88"/>
      <c r="AD122" s="88"/>
      <c r="AE122" s="88"/>
      <c r="AF122" s="88"/>
      <c r="AG122" s="88"/>
      <c r="AH122" s="88"/>
      <c r="AM122" s="90">
        <v>1</v>
      </c>
    </row>
    <row r="123" spans="7:39" s="387" customFormat="1" ht="39.950000000000003" customHeight="1">
      <c r="G123" s="357">
        <v>0.10069444444444445</v>
      </c>
      <c r="H123" s="358" t="s">
        <v>1475</v>
      </c>
      <c r="I123" s="88"/>
      <c r="J123" s="88"/>
      <c r="K123" s="88"/>
      <c r="L123" s="88"/>
      <c r="M123" s="88"/>
      <c r="N123" s="88"/>
      <c r="O123" s="323"/>
      <c r="P123" s="88"/>
      <c r="Q123" s="88"/>
      <c r="R123" s="88"/>
      <c r="W123" s="88"/>
      <c r="X123" s="88"/>
      <c r="Y123" s="88"/>
      <c r="Z123" s="88"/>
      <c r="AA123" s="88"/>
      <c r="AB123" s="88"/>
      <c r="AC123" s="88"/>
      <c r="AD123" s="88"/>
      <c r="AE123" s="88"/>
      <c r="AF123" s="88"/>
      <c r="AG123" s="88"/>
      <c r="AH123" s="88"/>
      <c r="AM123" s="90">
        <v>1</v>
      </c>
    </row>
    <row r="124" spans="7:39" s="387" customFormat="1" ht="39.950000000000003" customHeight="1">
      <c r="G124" s="357">
        <v>1.3888888888888888E-2</v>
      </c>
      <c r="H124" s="358" t="s">
        <v>1476</v>
      </c>
      <c r="I124" s="88"/>
      <c r="J124" s="88"/>
      <c r="K124" s="88"/>
      <c r="L124" s="88"/>
      <c r="M124" s="88"/>
      <c r="N124" s="88"/>
      <c r="O124" s="323"/>
      <c r="P124" s="88"/>
      <c r="Q124" s="88"/>
      <c r="R124" s="88"/>
      <c r="W124" s="88"/>
      <c r="X124" s="88"/>
      <c r="Y124" s="88"/>
      <c r="Z124" s="88"/>
      <c r="AA124" s="88"/>
      <c r="AB124" s="88"/>
      <c r="AC124" s="88"/>
      <c r="AD124" s="88"/>
      <c r="AE124" s="88"/>
      <c r="AF124" s="88"/>
      <c r="AG124" s="88"/>
      <c r="AH124" s="88"/>
      <c r="AM124" s="90">
        <v>1</v>
      </c>
    </row>
    <row r="125" spans="7:39" s="387" customFormat="1" ht="39.950000000000003" customHeight="1">
      <c r="G125" s="357">
        <v>2.4305555555555556E-2</v>
      </c>
      <c r="H125" s="358" t="s">
        <v>1477</v>
      </c>
      <c r="I125" s="88"/>
      <c r="J125" s="88"/>
      <c r="K125" s="88"/>
      <c r="L125" s="88"/>
      <c r="M125" s="88"/>
      <c r="N125" s="88"/>
      <c r="O125" s="323"/>
      <c r="P125" s="88"/>
      <c r="Q125" s="88"/>
      <c r="R125" s="88"/>
      <c r="W125" s="88"/>
      <c r="X125" s="88"/>
      <c r="Y125" s="88"/>
      <c r="Z125" s="88"/>
      <c r="AA125" s="88"/>
      <c r="AB125" s="88"/>
      <c r="AC125" s="88"/>
      <c r="AD125" s="88"/>
      <c r="AE125" s="88"/>
      <c r="AF125" s="88"/>
      <c r="AG125" s="88"/>
      <c r="AH125" s="88"/>
      <c r="AM125" s="90">
        <v>1</v>
      </c>
    </row>
    <row r="126" spans="7:39" s="387" customFormat="1" ht="39.950000000000003" customHeight="1">
      <c r="G126" s="357">
        <v>7.2916666666666671E-2</v>
      </c>
      <c r="H126" s="359" t="s">
        <v>1478</v>
      </c>
      <c r="I126" s="88"/>
      <c r="J126" s="88"/>
      <c r="K126" s="88"/>
      <c r="L126" s="88"/>
      <c r="M126" s="88"/>
      <c r="N126" s="88"/>
      <c r="O126" s="323"/>
      <c r="P126" s="88"/>
      <c r="Q126" s="88"/>
      <c r="R126" s="88"/>
      <c r="W126" s="88"/>
      <c r="X126" s="88"/>
      <c r="Y126" s="88"/>
      <c r="Z126" s="88"/>
      <c r="AA126" s="88"/>
      <c r="AB126" s="88"/>
      <c r="AC126" s="88"/>
      <c r="AD126" s="88"/>
      <c r="AE126" s="88"/>
      <c r="AF126" s="88"/>
      <c r="AG126" s="88"/>
      <c r="AH126" s="88"/>
      <c r="AM126" s="90">
        <v>1</v>
      </c>
    </row>
    <row r="127" spans="7:39" s="387" customFormat="1" ht="39.950000000000003" customHeight="1">
      <c r="G127" s="360">
        <v>65</v>
      </c>
      <c r="H127" s="361" t="s">
        <v>1479</v>
      </c>
      <c r="I127" s="88"/>
      <c r="J127" s="88"/>
      <c r="K127" s="88"/>
      <c r="L127" s="88"/>
      <c r="M127" s="88"/>
      <c r="N127" s="88"/>
      <c r="O127" s="323"/>
      <c r="P127" s="88"/>
      <c r="Q127" s="88"/>
      <c r="R127" s="88"/>
      <c r="W127" s="88"/>
      <c r="X127" s="88"/>
      <c r="Y127" s="88"/>
      <c r="Z127" s="88"/>
      <c r="AA127" s="88"/>
      <c r="AB127" s="88"/>
      <c r="AC127" s="88"/>
      <c r="AD127" s="88"/>
      <c r="AE127" s="88"/>
      <c r="AF127" s="88"/>
      <c r="AG127" s="88"/>
      <c r="AH127" s="88"/>
      <c r="AM127" s="90">
        <v>1</v>
      </c>
    </row>
    <row r="128" spans="7:39" s="387" customFormat="1" ht="39.950000000000003" customHeight="1">
      <c r="G128" s="353">
        <v>3</v>
      </c>
      <c r="H128" s="362" t="s">
        <v>1143</v>
      </c>
      <c r="I128" s="88"/>
      <c r="J128" s="88"/>
      <c r="K128" s="88"/>
      <c r="L128" s="88"/>
      <c r="M128" s="88"/>
      <c r="N128" s="88"/>
      <c r="O128" s="323"/>
      <c r="P128" s="88"/>
      <c r="Q128" s="88"/>
      <c r="R128" s="88"/>
      <c r="W128" s="88"/>
      <c r="X128" s="88"/>
      <c r="Y128" s="88"/>
      <c r="Z128" s="88"/>
      <c r="AA128" s="88"/>
      <c r="AB128" s="88"/>
      <c r="AC128" s="88"/>
      <c r="AD128" s="88"/>
      <c r="AE128" s="88"/>
      <c r="AF128" s="88"/>
      <c r="AG128" s="88"/>
      <c r="AH128" s="88"/>
      <c r="AM128" s="90">
        <v>1</v>
      </c>
    </row>
    <row r="129" spans="7:39" s="387" customFormat="1" ht="39.950000000000003" customHeight="1">
      <c r="G129" s="345">
        <f>SUM(G117:G126)</f>
        <v>0.34722222222222227</v>
      </c>
      <c r="H129" s="363" t="s">
        <v>1465</v>
      </c>
      <c r="I129" s="88"/>
      <c r="J129" s="88"/>
      <c r="K129" s="88"/>
      <c r="L129" s="88"/>
      <c r="M129" s="88"/>
      <c r="N129" s="88"/>
      <c r="O129" s="323"/>
      <c r="P129" s="88"/>
      <c r="Q129" s="88"/>
      <c r="R129" s="88"/>
      <c r="W129" s="88"/>
      <c r="X129" s="88"/>
      <c r="Y129" s="88"/>
      <c r="Z129" s="88"/>
      <c r="AA129" s="88"/>
      <c r="AB129" s="88"/>
      <c r="AC129" s="88"/>
      <c r="AD129" s="88"/>
      <c r="AE129" s="88"/>
      <c r="AF129" s="88"/>
      <c r="AG129" s="88"/>
      <c r="AH129" s="88"/>
      <c r="AM129" s="90">
        <v>1</v>
      </c>
    </row>
    <row r="130" spans="7:39" s="387" customFormat="1" ht="39.950000000000003" customHeight="1">
      <c r="G130" s="1774"/>
      <c r="H130" s="1774"/>
      <c r="I130" s="88"/>
      <c r="J130" s="88"/>
      <c r="K130" s="88"/>
      <c r="L130" s="88"/>
      <c r="M130" s="88"/>
      <c r="N130" s="88"/>
      <c r="O130" s="323"/>
      <c r="P130" s="88"/>
      <c r="Q130" s="88"/>
      <c r="R130" s="88"/>
      <c r="W130" s="88"/>
      <c r="X130" s="88"/>
      <c r="Y130" s="88"/>
      <c r="Z130" s="88"/>
      <c r="AA130" s="88"/>
      <c r="AB130" s="88"/>
      <c r="AC130" s="88"/>
      <c r="AD130" s="88"/>
      <c r="AE130" s="88"/>
      <c r="AF130" s="88"/>
      <c r="AG130" s="88"/>
      <c r="AH130" s="88"/>
      <c r="AM130" s="90">
        <v>1</v>
      </c>
    </row>
    <row r="131" spans="7:39" s="387" customFormat="1" ht="39.950000000000003" customHeight="1">
      <c r="G131" s="364">
        <v>10</v>
      </c>
      <c r="H131" s="365" t="s">
        <v>1480</v>
      </c>
      <c r="I131" s="88"/>
      <c r="J131" s="88"/>
      <c r="K131" s="88"/>
      <c r="L131" s="88"/>
      <c r="M131" s="88"/>
      <c r="N131" s="88"/>
      <c r="O131" s="323"/>
      <c r="P131" s="88"/>
      <c r="Q131" s="88"/>
      <c r="R131" s="88"/>
      <c r="W131" s="88"/>
      <c r="X131" s="88"/>
      <c r="Y131" s="88"/>
      <c r="Z131" s="88"/>
      <c r="AA131" s="88"/>
      <c r="AB131" s="88"/>
      <c r="AC131" s="88"/>
      <c r="AD131" s="88"/>
      <c r="AE131" s="88"/>
      <c r="AF131" s="88"/>
      <c r="AG131" s="88"/>
      <c r="AH131" s="88"/>
      <c r="AM131" s="90">
        <v>1</v>
      </c>
    </row>
    <row r="132" spans="7:39" s="387" customFormat="1" ht="39.950000000000003" customHeight="1">
      <c r="G132" s="366">
        <v>15</v>
      </c>
      <c r="H132" s="367" t="s">
        <v>1481</v>
      </c>
      <c r="I132" s="88"/>
      <c r="J132" s="88"/>
      <c r="K132" s="88"/>
      <c r="L132" s="88"/>
      <c r="M132" s="88"/>
      <c r="N132" s="88"/>
      <c r="O132" s="323"/>
      <c r="P132" s="88"/>
      <c r="Q132" s="88"/>
      <c r="R132" s="88"/>
      <c r="W132" s="88"/>
      <c r="X132" s="88"/>
      <c r="Y132" s="88"/>
      <c r="Z132" s="88"/>
      <c r="AA132" s="88"/>
      <c r="AB132" s="88"/>
      <c r="AC132" s="88"/>
      <c r="AD132" s="88"/>
      <c r="AE132" s="88"/>
      <c r="AF132" s="88"/>
      <c r="AG132" s="88"/>
      <c r="AH132" s="88"/>
      <c r="AM132" s="90">
        <v>1</v>
      </c>
    </row>
    <row r="133" spans="7:39" s="387" customFormat="1" ht="39.950000000000003" customHeight="1">
      <c r="G133" s="368">
        <f>IF(AND(ISNUMBER(G131),ISNUMBER(G132),G131&gt;=0,G132&gt;=0),G132-G131,"")</f>
        <v>5</v>
      </c>
      <c r="H133" s="369" t="s">
        <v>1482</v>
      </c>
      <c r="I133" s="88"/>
      <c r="J133" s="88"/>
      <c r="K133" s="88"/>
      <c r="L133" s="88"/>
      <c r="M133" s="88"/>
      <c r="N133" s="88"/>
      <c r="O133" s="323"/>
      <c r="P133" s="88"/>
      <c r="Q133" s="88"/>
      <c r="R133" s="88"/>
      <c r="W133" s="88"/>
      <c r="X133" s="88"/>
      <c r="Y133" s="88"/>
      <c r="Z133" s="88"/>
      <c r="AA133" s="88"/>
      <c r="AB133" s="88"/>
      <c r="AC133" s="88"/>
      <c r="AD133" s="88"/>
      <c r="AE133" s="88"/>
      <c r="AF133" s="88"/>
      <c r="AG133" s="88"/>
      <c r="AH133" s="88"/>
      <c r="AM133" s="90">
        <v>1</v>
      </c>
    </row>
    <row r="134" spans="7:39" s="387" customFormat="1" ht="39.950000000000003" customHeight="1">
      <c r="G134" s="370">
        <f>IF(AND(ISNUMBER(G131),G131&gt;0,ISNUMBER(G133)),G133/G131*100,"")</f>
        <v>50</v>
      </c>
      <c r="H134" s="371" t="s">
        <v>1483</v>
      </c>
      <c r="I134" s="88"/>
      <c r="J134" s="88"/>
      <c r="K134" s="88"/>
      <c r="L134" s="88"/>
      <c r="M134" s="88"/>
      <c r="N134" s="88"/>
      <c r="O134" s="323"/>
      <c r="P134" s="88"/>
      <c r="Q134" s="88"/>
      <c r="R134" s="88"/>
      <c r="W134" s="88"/>
      <c r="X134" s="88"/>
      <c r="Y134" s="88"/>
      <c r="Z134" s="88"/>
      <c r="AA134" s="88"/>
      <c r="AB134" s="88"/>
      <c r="AC134" s="88"/>
      <c r="AD134" s="88"/>
      <c r="AE134" s="88"/>
      <c r="AF134" s="88"/>
      <c r="AG134" s="88"/>
      <c r="AH134" s="88"/>
      <c r="AM134" s="90">
        <v>1</v>
      </c>
    </row>
    <row r="135" spans="7:39" s="387" customFormat="1" ht="39.950000000000003" customHeight="1">
      <c r="G135" s="1774"/>
      <c r="H135" s="1774"/>
      <c r="I135" s="88"/>
      <c r="J135" s="88"/>
      <c r="K135" s="88"/>
      <c r="L135" s="88"/>
      <c r="M135" s="88"/>
      <c r="N135" s="88"/>
      <c r="O135" s="323"/>
      <c r="P135" s="88"/>
      <c r="Q135" s="88"/>
      <c r="R135" s="88"/>
      <c r="W135" s="88"/>
      <c r="X135" s="88"/>
      <c r="Y135" s="88"/>
      <c r="Z135" s="88"/>
      <c r="AA135" s="88"/>
      <c r="AB135" s="88"/>
      <c r="AC135" s="88"/>
      <c r="AD135" s="88"/>
      <c r="AE135" s="88"/>
      <c r="AF135" s="88"/>
      <c r="AG135" s="88"/>
      <c r="AH135" s="88"/>
      <c r="AM135" s="90">
        <v>1</v>
      </c>
    </row>
    <row r="136" spans="7:39" s="387" customFormat="1" ht="39.950000000000003" customHeight="1">
      <c r="G136" s="364">
        <v>10</v>
      </c>
      <c r="H136" s="365" t="s">
        <v>1480</v>
      </c>
      <c r="I136" s="88"/>
      <c r="J136" s="88"/>
      <c r="K136" s="88"/>
      <c r="L136" s="88"/>
      <c r="M136" s="88"/>
      <c r="N136" s="88"/>
      <c r="O136" s="323"/>
      <c r="P136" s="88"/>
      <c r="Q136" s="88"/>
      <c r="R136" s="88"/>
      <c r="W136" s="88"/>
      <c r="X136" s="88"/>
      <c r="Y136" s="88"/>
      <c r="Z136" s="88"/>
      <c r="AA136" s="88"/>
      <c r="AB136" s="88"/>
      <c r="AC136" s="88"/>
      <c r="AD136" s="88"/>
      <c r="AE136" s="88"/>
      <c r="AF136" s="88"/>
      <c r="AG136" s="88"/>
      <c r="AH136" s="88"/>
      <c r="AM136" s="90">
        <v>1</v>
      </c>
    </row>
    <row r="137" spans="7:39" s="387" customFormat="1" ht="39.950000000000003" customHeight="1">
      <c r="G137" s="372">
        <v>50</v>
      </c>
      <c r="H137" s="373" t="s">
        <v>1483</v>
      </c>
      <c r="I137" s="88"/>
      <c r="J137" s="88"/>
      <c r="K137" s="88"/>
      <c r="L137" s="88"/>
      <c r="M137" s="88"/>
      <c r="N137" s="88"/>
      <c r="O137" s="323"/>
      <c r="P137" s="88"/>
      <c r="Q137" s="88"/>
      <c r="R137" s="88"/>
      <c r="W137" s="88"/>
      <c r="X137" s="88"/>
      <c r="Y137" s="88"/>
      <c r="Z137" s="88"/>
      <c r="AA137" s="88"/>
      <c r="AB137" s="88"/>
      <c r="AC137" s="88"/>
      <c r="AD137" s="88"/>
      <c r="AE137" s="88"/>
      <c r="AF137" s="88"/>
      <c r="AG137" s="88"/>
      <c r="AH137" s="88"/>
      <c r="AM137" s="90">
        <v>1</v>
      </c>
    </row>
    <row r="138" spans="7:39" s="387" customFormat="1" ht="39.950000000000003" customHeight="1">
      <c r="G138" s="368">
        <f>IF(AND(ISNUMBER(G136),G136&gt;=0,ISNUMBER(G137),G137&gt;=0),G136*G137/100,"")</f>
        <v>5</v>
      </c>
      <c r="H138" s="369" t="s">
        <v>1482</v>
      </c>
      <c r="I138" s="88"/>
      <c r="J138" s="88"/>
      <c r="K138" s="88"/>
      <c r="L138" s="88"/>
      <c r="M138" s="88"/>
      <c r="N138" s="88"/>
      <c r="O138" s="323"/>
      <c r="P138" s="88"/>
      <c r="Q138" s="88"/>
      <c r="R138" s="88"/>
      <c r="W138" s="88"/>
      <c r="X138" s="88"/>
      <c r="Y138" s="88"/>
      <c r="Z138" s="88"/>
      <c r="AA138" s="88"/>
      <c r="AB138" s="88"/>
      <c r="AC138" s="88"/>
      <c r="AD138" s="88"/>
      <c r="AE138" s="88"/>
      <c r="AF138" s="88"/>
      <c r="AG138" s="88"/>
      <c r="AH138" s="88"/>
      <c r="AM138" s="90">
        <v>1</v>
      </c>
    </row>
    <row r="139" spans="7:39" s="387" customFormat="1" ht="39.950000000000003" customHeight="1">
      <c r="G139" s="374">
        <f>IF(ISNUMBER(G138),G136+G138,"")</f>
        <v>15</v>
      </c>
      <c r="H139" s="375" t="s">
        <v>1481</v>
      </c>
      <c r="I139" s="88"/>
      <c r="J139" s="88"/>
      <c r="K139" s="88"/>
      <c r="L139" s="88"/>
      <c r="M139" s="88"/>
      <c r="N139" s="88"/>
      <c r="O139" s="323"/>
      <c r="P139" s="88"/>
      <c r="Q139" s="88"/>
      <c r="R139" s="88"/>
      <c r="W139" s="88"/>
      <c r="X139" s="88"/>
      <c r="Y139" s="88"/>
      <c r="Z139" s="88"/>
      <c r="AA139" s="88"/>
      <c r="AB139" s="88"/>
      <c r="AC139" s="88"/>
      <c r="AD139" s="88"/>
      <c r="AE139" s="88"/>
      <c r="AF139" s="88"/>
      <c r="AG139" s="88"/>
      <c r="AH139" s="88"/>
      <c r="AM139" s="90">
        <v>1</v>
      </c>
    </row>
    <row r="140" spans="7:39" s="387" customFormat="1" ht="39.950000000000003" customHeight="1">
      <c r="G140" s="1774"/>
      <c r="H140" s="1774"/>
      <c r="I140" s="88"/>
      <c r="J140" s="88"/>
      <c r="K140" s="88"/>
      <c r="L140" s="88"/>
      <c r="M140" s="88"/>
      <c r="N140" s="88"/>
      <c r="O140" s="323"/>
      <c r="P140" s="88"/>
      <c r="Q140" s="88"/>
      <c r="R140" s="88"/>
      <c r="W140" s="88"/>
      <c r="X140" s="88"/>
      <c r="Y140" s="88"/>
      <c r="Z140" s="88"/>
      <c r="AA140" s="88"/>
      <c r="AB140" s="88"/>
      <c r="AC140" s="88"/>
      <c r="AD140" s="88"/>
      <c r="AE140" s="88"/>
      <c r="AF140" s="88"/>
      <c r="AG140" s="88"/>
      <c r="AH140" s="88"/>
      <c r="AM140" s="90">
        <v>1</v>
      </c>
    </row>
    <row r="141" spans="7:39" s="387" customFormat="1" ht="39.950000000000003" customHeight="1">
      <c r="G141" s="376">
        <v>2</v>
      </c>
      <c r="H141" s="377" t="s">
        <v>1484</v>
      </c>
      <c r="I141" s="88"/>
      <c r="J141" s="88"/>
      <c r="K141" s="88"/>
      <c r="L141" s="88"/>
      <c r="M141" s="88"/>
      <c r="N141" s="88"/>
      <c r="O141" s="323"/>
      <c r="P141" s="88"/>
      <c r="Q141" s="88"/>
      <c r="R141" s="88"/>
      <c r="W141" s="88"/>
      <c r="X141" s="88"/>
      <c r="Y141" s="88"/>
      <c r="Z141" s="88"/>
      <c r="AA141" s="88"/>
      <c r="AB141" s="88"/>
      <c r="AC141" s="88"/>
      <c r="AD141" s="88"/>
      <c r="AE141" s="88"/>
      <c r="AF141" s="88"/>
      <c r="AG141" s="88"/>
      <c r="AH141" s="88"/>
      <c r="AM141" s="90">
        <v>1</v>
      </c>
    </row>
    <row r="142" spans="7:39" s="387" customFormat="1" ht="39.950000000000003" customHeight="1">
      <c r="G142" s="378">
        <v>1</v>
      </c>
      <c r="H142" s="379" t="s">
        <v>1485</v>
      </c>
      <c r="I142" s="88"/>
      <c r="J142" s="88"/>
      <c r="K142" s="88"/>
      <c r="L142" s="88"/>
      <c r="M142" s="88"/>
      <c r="N142" s="88"/>
      <c r="O142" s="323"/>
      <c r="P142" s="88"/>
      <c r="Q142" s="88"/>
      <c r="R142" s="88"/>
      <c r="W142" s="88"/>
      <c r="X142" s="88"/>
      <c r="Y142" s="88"/>
      <c r="Z142" s="88"/>
      <c r="AA142" s="88"/>
      <c r="AB142" s="88"/>
      <c r="AC142" s="88"/>
      <c r="AD142" s="88"/>
      <c r="AE142" s="88"/>
      <c r="AF142" s="88"/>
      <c r="AG142" s="88"/>
      <c r="AH142" s="88"/>
      <c r="AM142" s="90">
        <v>1</v>
      </c>
    </row>
    <row r="143" spans="7:39" s="387" customFormat="1" ht="39.950000000000003" customHeight="1">
      <c r="G143" s="380">
        <f>IF(OR(NOT(ISNUMBER(G141)),G141&lt;=0,NOT(ISNUMBER(G142)),G142&lt;0,G142&gt;G141),"POIDS À VÉRIFIER",G141-G142)</f>
        <v>1</v>
      </c>
      <c r="H143" s="369" t="s">
        <v>1486</v>
      </c>
      <c r="I143" s="88"/>
      <c r="J143" s="88"/>
      <c r="K143" s="88"/>
      <c r="L143" s="88"/>
      <c r="M143" s="88"/>
      <c r="N143" s="88"/>
      <c r="O143" s="323"/>
      <c r="P143" s="88"/>
      <c r="Q143" s="88"/>
      <c r="R143" s="88"/>
      <c r="W143" s="88"/>
      <c r="X143" s="88"/>
      <c r="Y143" s="88"/>
      <c r="Z143" s="88"/>
      <c r="AA143" s="88"/>
      <c r="AB143" s="88"/>
      <c r="AC143" s="88"/>
      <c r="AD143" s="88"/>
      <c r="AE143" s="88"/>
      <c r="AF143" s="88"/>
      <c r="AG143" s="88"/>
      <c r="AH143" s="88"/>
      <c r="AM143" s="90">
        <v>1</v>
      </c>
    </row>
    <row r="144" spans="7:39" s="387" customFormat="1" ht="39.950000000000003" customHeight="1">
      <c r="G144" s="381">
        <f>IF(ISNUMBER(G143),G143/G141,"")</f>
        <v>0.5</v>
      </c>
      <c r="H144" s="369" t="s">
        <v>1487</v>
      </c>
      <c r="I144" s="88"/>
      <c r="J144" s="88"/>
      <c r="K144" s="88"/>
      <c r="L144" s="88"/>
      <c r="M144" s="88"/>
      <c r="N144" s="88"/>
      <c r="O144" s="323"/>
      <c r="P144" s="88"/>
      <c r="Q144" s="88"/>
      <c r="R144" s="88"/>
      <c r="W144" s="88"/>
      <c r="X144" s="88"/>
      <c r="Y144" s="88"/>
      <c r="Z144" s="88"/>
      <c r="AA144" s="88"/>
      <c r="AB144" s="88"/>
      <c r="AC144" s="88"/>
      <c r="AD144" s="88"/>
      <c r="AE144" s="88"/>
      <c r="AF144" s="88"/>
      <c r="AG144" s="88"/>
      <c r="AH144" s="88"/>
      <c r="AM144" s="90">
        <v>1</v>
      </c>
    </row>
    <row r="145" spans="1:39" s="387" customFormat="1" ht="39.950000000000003" customHeight="1">
      <c r="G145" s="382">
        <v>50</v>
      </c>
      <c r="H145" s="379" t="s">
        <v>1488</v>
      </c>
      <c r="I145" s="88"/>
      <c r="J145" s="88"/>
      <c r="K145" s="88"/>
      <c r="L145" s="88"/>
      <c r="M145" s="88"/>
      <c r="N145" s="88"/>
      <c r="O145" s="323"/>
      <c r="P145" s="88"/>
      <c r="Q145" s="88"/>
      <c r="R145" s="88"/>
      <c r="W145" s="88"/>
      <c r="X145" s="88"/>
      <c r="Y145" s="88"/>
      <c r="Z145" s="88"/>
      <c r="AA145" s="88"/>
      <c r="AB145" s="88"/>
      <c r="AC145" s="88"/>
      <c r="AD145" s="88"/>
      <c r="AE145" s="88"/>
      <c r="AF145" s="88"/>
      <c r="AG145" s="88"/>
      <c r="AH145" s="88"/>
      <c r="AM145" s="90">
        <v>1</v>
      </c>
    </row>
    <row r="146" spans="1:39" s="387" customFormat="1" ht="39.950000000000003" customHeight="1">
      <c r="G146" s="380">
        <f>IF(OR(NOT(ISNUMBER(G141)),G141&lt;=0,NOT(ISNUMBER(G145)),G145&lt;0,G145&gt;100),"POIDS / % À VÉRIFIER",G141*G145/100)</f>
        <v>1</v>
      </c>
      <c r="H146" s="369" t="s">
        <v>1486</v>
      </c>
      <c r="I146" s="88"/>
      <c r="J146" s="88"/>
      <c r="K146" s="88"/>
      <c r="L146" s="88"/>
      <c r="M146" s="88"/>
      <c r="N146" s="88"/>
      <c r="O146" s="323"/>
      <c r="P146" s="88"/>
      <c r="Q146" s="88"/>
      <c r="R146" s="88"/>
      <c r="W146" s="88"/>
      <c r="X146" s="88"/>
      <c r="Y146" s="88"/>
      <c r="Z146" s="88"/>
      <c r="AA146" s="88"/>
      <c r="AB146" s="88"/>
      <c r="AC146" s="88"/>
      <c r="AD146" s="88"/>
      <c r="AE146" s="88"/>
      <c r="AF146" s="88"/>
      <c r="AG146" s="88"/>
      <c r="AH146" s="88"/>
      <c r="AM146" s="90">
        <v>1</v>
      </c>
    </row>
    <row r="147" spans="1:39" s="387" customFormat="1" ht="39.950000000000003" customHeight="1">
      <c r="G147" s="383">
        <f>IF(ISNUMBER(G146),G141-G146,"")</f>
        <v>1</v>
      </c>
      <c r="H147" s="371" t="s">
        <v>1489</v>
      </c>
      <c r="I147" s="88"/>
      <c r="J147" s="88"/>
      <c r="K147" s="88"/>
      <c r="L147" s="88"/>
      <c r="M147" s="88"/>
      <c r="N147" s="88"/>
      <c r="O147" s="323"/>
      <c r="P147" s="88"/>
      <c r="Q147" s="88"/>
      <c r="R147" s="88"/>
      <c r="W147" s="88"/>
      <c r="X147" s="88"/>
      <c r="Y147" s="88"/>
      <c r="Z147" s="88"/>
      <c r="AA147" s="88"/>
      <c r="AB147" s="88"/>
      <c r="AC147" s="88"/>
      <c r="AD147" s="88"/>
      <c r="AE147" s="88"/>
      <c r="AF147" s="88"/>
      <c r="AG147" s="88"/>
      <c r="AH147" s="88"/>
      <c r="AM147" s="90">
        <v>1</v>
      </c>
    </row>
    <row r="148" spans="1:39" s="387" customFormat="1" ht="39.950000000000003" customHeight="1">
      <c r="G148" s="1774"/>
      <c r="H148" s="1774"/>
      <c r="I148" s="88"/>
      <c r="J148" s="88"/>
      <c r="K148" s="88"/>
      <c r="L148" s="88"/>
      <c r="M148" s="88"/>
      <c r="N148" s="88"/>
      <c r="O148" s="323"/>
      <c r="P148" s="88"/>
      <c r="Q148" s="88"/>
      <c r="R148" s="88"/>
      <c r="W148" s="88"/>
      <c r="X148" s="88"/>
      <c r="Y148" s="88"/>
      <c r="Z148" s="88"/>
      <c r="AA148" s="88"/>
      <c r="AB148" s="88"/>
      <c r="AC148" s="88"/>
      <c r="AD148" s="88"/>
      <c r="AE148" s="88"/>
      <c r="AF148" s="88"/>
      <c r="AG148" s="88"/>
      <c r="AH148" s="88"/>
      <c r="AM148" s="90">
        <v>1</v>
      </c>
    </row>
    <row r="149" spans="1:39" ht="39.950000000000003" customHeight="1">
      <c r="AM149" s="384" t="s">
        <v>186</v>
      </c>
    </row>
    <row r="150" spans="1:39" ht="39.950000000000003" customHeight="1">
      <c r="A150" s="90">
        <v>1</v>
      </c>
      <c r="B150" s="90">
        <v>1</v>
      </c>
      <c r="C150" s="90">
        <v>1</v>
      </c>
      <c r="D150" s="90">
        <v>1</v>
      </c>
      <c r="E150" s="90">
        <v>1</v>
      </c>
      <c r="F150" s="90">
        <v>1</v>
      </c>
      <c r="G150" s="90">
        <v>1</v>
      </c>
      <c r="H150" s="90">
        <v>1</v>
      </c>
      <c r="I150" s="90">
        <v>1</v>
      </c>
      <c r="J150" s="90">
        <v>1</v>
      </c>
      <c r="K150" s="90">
        <v>1</v>
      </c>
      <c r="L150" s="90">
        <v>1</v>
      </c>
      <c r="M150" s="90">
        <v>1</v>
      </c>
      <c r="N150" s="90">
        <v>1</v>
      </c>
      <c r="O150" s="90">
        <v>1</v>
      </c>
      <c r="P150" s="90">
        <v>1</v>
      </c>
      <c r="Q150" s="90">
        <v>1</v>
      </c>
      <c r="R150" s="90">
        <v>1</v>
      </c>
      <c r="S150" s="90">
        <v>1</v>
      </c>
      <c r="T150" s="90">
        <v>1</v>
      </c>
      <c r="U150" s="90">
        <v>1</v>
      </c>
      <c r="V150" s="90">
        <v>1</v>
      </c>
      <c r="W150" s="90">
        <v>1</v>
      </c>
      <c r="X150" s="90">
        <v>1</v>
      </c>
      <c r="Y150" s="90">
        <v>1</v>
      </c>
      <c r="Z150" s="90">
        <v>1</v>
      </c>
      <c r="AA150" s="90">
        <v>1</v>
      </c>
      <c r="AB150" s="90">
        <v>1</v>
      </c>
      <c r="AC150" s="90">
        <v>1</v>
      </c>
      <c r="AD150" s="90">
        <v>1</v>
      </c>
      <c r="AE150" s="90">
        <v>1</v>
      </c>
      <c r="AF150" s="90">
        <v>1</v>
      </c>
      <c r="AG150" s="90">
        <v>1</v>
      </c>
      <c r="AH150" s="90">
        <v>1</v>
      </c>
      <c r="AI150" s="90">
        <v>1</v>
      </c>
      <c r="AJ150" s="90">
        <v>1</v>
      </c>
      <c r="AK150" s="90">
        <v>1</v>
      </c>
      <c r="AL150" s="90">
        <v>1</v>
      </c>
      <c r="AM150" s="385" t="str">
        <f>ADDRESS(ROW(),COLUMN(),4)</f>
        <v>AM150</v>
      </c>
    </row>
    <row r="151" spans="1:39">
      <c r="AM151" s="88"/>
    </row>
    <row r="152" spans="1:39">
      <c r="AM152" s="88"/>
    </row>
    <row r="153" spans="1:39">
      <c r="AM153" s="88"/>
    </row>
    <row r="154" spans="1:39">
      <c r="AM154" s="88"/>
    </row>
    <row r="155" spans="1:39">
      <c r="AM155" s="88"/>
    </row>
    <row r="156" spans="1:39">
      <c r="AM156" s="88"/>
    </row>
    <row r="157" spans="1:39">
      <c r="AM157" s="88"/>
    </row>
    <row r="158" spans="1:39">
      <c r="AM158" s="88"/>
    </row>
    <row r="159" spans="1:39">
      <c r="AM159" s="88"/>
    </row>
    <row r="160" spans="1:39">
      <c r="AM160" s="88"/>
    </row>
    <row r="161" spans="39:39">
      <c r="AM161" s="88"/>
    </row>
    <row r="162" spans="39:39">
      <c r="AM162" s="88"/>
    </row>
    <row r="163" spans="39:39">
      <c r="AM163" s="88"/>
    </row>
    <row r="164" spans="39:39">
      <c r="AM164" s="88"/>
    </row>
    <row r="165" spans="39:39">
      <c r="AM165" s="88"/>
    </row>
    <row r="166" spans="39:39">
      <c r="AM166" s="88"/>
    </row>
    <row r="167" spans="39:39">
      <c r="AM167" s="88"/>
    </row>
    <row r="168" spans="39:39">
      <c r="AM168" s="88"/>
    </row>
    <row r="169" spans="39:39">
      <c r="AM169" s="88"/>
    </row>
    <row r="170" spans="39:39">
      <c r="AM170" s="88"/>
    </row>
    <row r="171" spans="39:39">
      <c r="AM171" s="88"/>
    </row>
    <row r="172" spans="39:39">
      <c r="AM172" s="88"/>
    </row>
    <row r="173" spans="39:39">
      <c r="AM173" s="88"/>
    </row>
    <row r="174" spans="39:39">
      <c r="AM174" s="88"/>
    </row>
    <row r="175" spans="39:39">
      <c r="AM175" s="88"/>
    </row>
    <row r="176" spans="39:39">
      <c r="AM176" s="88"/>
    </row>
    <row r="177" spans="39:39">
      <c r="AM177" s="88"/>
    </row>
    <row r="178" spans="39:39">
      <c r="AM178" s="88"/>
    </row>
    <row r="179" spans="39:39">
      <c r="AM179" s="88"/>
    </row>
    <row r="180" spans="39:39">
      <c r="AM180" s="88"/>
    </row>
    <row r="181" spans="39:39">
      <c r="AM181" s="88"/>
    </row>
    <row r="182" spans="39:39">
      <c r="AM182" s="88"/>
    </row>
    <row r="183" spans="39:39">
      <c r="AM183" s="88"/>
    </row>
    <row r="184" spans="39:39">
      <c r="AM184" s="88"/>
    </row>
    <row r="185" spans="39:39">
      <c r="AM185" s="88"/>
    </row>
    <row r="186" spans="39:39">
      <c r="AM186" s="88"/>
    </row>
    <row r="187" spans="39:39">
      <c r="AM187" s="88"/>
    </row>
    <row r="188" spans="39:39">
      <c r="AM188" s="88"/>
    </row>
    <row r="189" spans="39:39">
      <c r="AM189" s="88"/>
    </row>
    <row r="190" spans="39:39">
      <c r="AM190" s="88"/>
    </row>
    <row r="191" spans="39:39">
      <c r="AM191" s="88"/>
    </row>
    <row r="192" spans="39:39">
      <c r="AM192" s="88"/>
    </row>
    <row r="193" spans="39:39">
      <c r="AM193" s="88"/>
    </row>
    <row r="194" spans="39:39">
      <c r="AM194" s="88"/>
    </row>
    <row r="195" spans="39:39">
      <c r="AM195" s="88"/>
    </row>
    <row r="196" spans="39:39">
      <c r="AM196" s="88"/>
    </row>
    <row r="197" spans="39:39">
      <c r="AM197" s="88"/>
    </row>
    <row r="198" spans="39:39">
      <c r="AM198" s="88"/>
    </row>
    <row r="199" spans="39:39">
      <c r="AM199" s="88"/>
    </row>
    <row r="200" spans="39:39">
      <c r="AM200" s="88"/>
    </row>
    <row r="201" spans="39:39">
      <c r="AM201" s="88"/>
    </row>
    <row r="202" spans="39:39">
      <c r="AM202" s="88"/>
    </row>
    <row r="203" spans="39:39">
      <c r="AM203" s="88"/>
    </row>
    <row r="204" spans="39:39">
      <c r="AM204" s="88"/>
    </row>
    <row r="205" spans="39:39">
      <c r="AM205" s="88"/>
    </row>
    <row r="206" spans="39:39">
      <c r="AM206" s="88"/>
    </row>
    <row r="207" spans="39:39">
      <c r="AM207" s="88"/>
    </row>
    <row r="208" spans="39:39">
      <c r="AM208" s="88"/>
    </row>
    <row r="209" spans="39:39">
      <c r="AM209" s="88"/>
    </row>
    <row r="210" spans="39:39">
      <c r="AM210" s="88"/>
    </row>
    <row r="211" spans="39:39">
      <c r="AM211" s="88"/>
    </row>
    <row r="212" spans="39:39">
      <c r="AM212" s="88"/>
    </row>
    <row r="213" spans="39:39">
      <c r="AM213" s="88"/>
    </row>
    <row r="214" spans="39:39">
      <c r="AM214" s="88"/>
    </row>
    <row r="215" spans="39:39">
      <c r="AM215" s="88"/>
    </row>
    <row r="216" spans="39:39">
      <c r="AM216" s="88"/>
    </row>
    <row r="217" spans="39:39">
      <c r="AM217" s="88"/>
    </row>
    <row r="218" spans="39:39">
      <c r="AM218" s="88"/>
    </row>
    <row r="219" spans="39:39">
      <c r="AM219" s="88"/>
    </row>
    <row r="220" spans="39:39">
      <c r="AM220" s="88"/>
    </row>
    <row r="221" spans="39:39">
      <c r="AM221" s="88"/>
    </row>
    <row r="222" spans="39:39">
      <c r="AM222" s="88"/>
    </row>
    <row r="223" spans="39:39">
      <c r="AM223" s="88"/>
    </row>
    <row r="224" spans="39:39">
      <c r="AM224" s="88"/>
    </row>
    <row r="225" spans="39:39">
      <c r="AM225" s="88"/>
    </row>
    <row r="226" spans="39:39">
      <c r="AM226" s="88"/>
    </row>
    <row r="227" spans="39:39">
      <c r="AM227" s="88"/>
    </row>
    <row r="228" spans="39:39">
      <c r="AM228" s="88"/>
    </row>
    <row r="229" spans="39:39">
      <c r="AM229" s="88"/>
    </row>
    <row r="230" spans="39:39">
      <c r="AM230" s="88"/>
    </row>
    <row r="231" spans="39:39">
      <c r="AM231" s="88"/>
    </row>
    <row r="232" spans="39:39">
      <c r="AM232" s="88"/>
    </row>
    <row r="233" spans="39:39">
      <c r="AM233" s="88"/>
    </row>
    <row r="234" spans="39:39">
      <c r="AM234" s="88"/>
    </row>
    <row r="235" spans="39:39">
      <c r="AM235" s="88"/>
    </row>
    <row r="236" spans="39:39">
      <c r="AM236" s="88"/>
    </row>
    <row r="237" spans="39:39">
      <c r="AM237" s="88"/>
    </row>
    <row r="238" spans="39:39">
      <c r="AM238" s="88"/>
    </row>
    <row r="239" spans="39:39">
      <c r="AM239" s="88"/>
    </row>
    <row r="240" spans="39:39">
      <c r="AM240" s="88"/>
    </row>
    <row r="241" spans="39:39">
      <c r="AM241" s="88"/>
    </row>
    <row r="242" spans="39:39">
      <c r="AM242" s="88"/>
    </row>
    <row r="243" spans="39:39">
      <c r="AM243" s="88"/>
    </row>
    <row r="244" spans="39:39">
      <c r="AM244" s="88"/>
    </row>
    <row r="245" spans="39:39">
      <c r="AM245" s="88"/>
    </row>
    <row r="246" spans="39:39">
      <c r="AM246" s="88"/>
    </row>
    <row r="247" spans="39:39">
      <c r="AM247" s="88"/>
    </row>
    <row r="248" spans="39:39">
      <c r="AM248" s="88"/>
    </row>
    <row r="249" spans="39:39">
      <c r="AM249" s="88"/>
    </row>
    <row r="250" spans="39:39">
      <c r="AM250" s="88"/>
    </row>
    <row r="251" spans="39:39">
      <c r="AM251" s="88"/>
    </row>
    <row r="252" spans="39:39">
      <c r="AM252" s="88"/>
    </row>
    <row r="253" spans="39:39">
      <c r="AM253" s="88"/>
    </row>
    <row r="254" spans="39:39">
      <c r="AM254" s="88"/>
    </row>
    <row r="255" spans="39:39">
      <c r="AM255" s="88"/>
    </row>
    <row r="256" spans="39:39">
      <c r="AM256" s="88"/>
    </row>
    <row r="257" spans="39:39">
      <c r="AM257" s="88"/>
    </row>
    <row r="258" spans="39:39">
      <c r="AM258" s="88"/>
    </row>
    <row r="259" spans="39:39">
      <c r="AM259" s="88"/>
    </row>
    <row r="260" spans="39:39">
      <c r="AM260" s="88"/>
    </row>
    <row r="261" spans="39:39">
      <c r="AM261" s="88"/>
    </row>
    <row r="262" spans="39:39">
      <c r="AM262" s="88"/>
    </row>
    <row r="263" spans="39:39">
      <c r="AM263" s="88"/>
    </row>
    <row r="264" spans="39:39">
      <c r="AM264" s="88"/>
    </row>
    <row r="265" spans="39:39">
      <c r="AM265" s="88"/>
    </row>
    <row r="266" spans="39:39">
      <c r="AM266" s="88"/>
    </row>
    <row r="267" spans="39:39">
      <c r="AM267" s="88"/>
    </row>
    <row r="268" spans="39:39">
      <c r="AM268" s="88"/>
    </row>
    <row r="269" spans="39:39">
      <c r="AM269" s="88"/>
    </row>
    <row r="270" spans="39:39">
      <c r="AM270" s="88"/>
    </row>
    <row r="271" spans="39:39">
      <c r="AM271" s="88"/>
    </row>
    <row r="272" spans="39:39">
      <c r="AM272" s="88"/>
    </row>
    <row r="273" spans="39:39">
      <c r="AM273" s="88"/>
    </row>
    <row r="274" spans="39:39">
      <c r="AM274" s="88"/>
    </row>
    <row r="275" spans="39:39">
      <c r="AM275" s="88"/>
    </row>
    <row r="276" spans="39:39">
      <c r="AM276" s="88"/>
    </row>
    <row r="277" spans="39:39">
      <c r="AM277" s="88"/>
    </row>
    <row r="278" spans="39:39">
      <c r="AM278" s="88"/>
    </row>
    <row r="279" spans="39:39">
      <c r="AM279" s="88"/>
    </row>
    <row r="280" spans="39:39">
      <c r="AM280" s="88"/>
    </row>
    <row r="281" spans="39:39">
      <c r="AM281" s="88"/>
    </row>
    <row r="282" spans="39:39">
      <c r="AM282" s="88"/>
    </row>
    <row r="283" spans="39:39">
      <c r="AM283" s="88"/>
    </row>
    <row r="284" spans="39:39">
      <c r="AM284" s="88"/>
    </row>
    <row r="285" spans="39:39">
      <c r="AM285" s="88"/>
    </row>
    <row r="286" spans="39:39">
      <c r="AM286" s="88"/>
    </row>
    <row r="287" spans="39:39">
      <c r="AM287" s="88"/>
    </row>
    <row r="288" spans="39:39">
      <c r="AM288" s="88"/>
    </row>
    <row r="289" spans="39:39">
      <c r="AM289" s="88"/>
    </row>
    <row r="290" spans="39:39">
      <c r="AM290" s="88"/>
    </row>
    <row r="291" spans="39:39">
      <c r="AM291" s="88"/>
    </row>
    <row r="292" spans="39:39">
      <c r="AM292" s="88"/>
    </row>
    <row r="293" spans="39:39">
      <c r="AM293" s="88"/>
    </row>
    <row r="294" spans="39:39">
      <c r="AM294" s="88"/>
    </row>
    <row r="295" spans="39:39">
      <c r="AM295" s="88"/>
    </row>
    <row r="296" spans="39:39">
      <c r="AM296" s="88"/>
    </row>
    <row r="297" spans="39:39">
      <c r="AM297" s="88"/>
    </row>
    <row r="298" spans="39:39">
      <c r="AM298" s="88"/>
    </row>
    <row r="299" spans="39:39">
      <c r="AM299" s="88"/>
    </row>
    <row r="300" spans="39:39">
      <c r="AM300" s="88"/>
    </row>
    <row r="301" spans="39:39">
      <c r="AM301" s="88"/>
    </row>
    <row r="302" spans="39:39">
      <c r="AM302" s="88"/>
    </row>
    <row r="303" spans="39:39">
      <c r="AM303" s="88"/>
    </row>
    <row r="304" spans="39:39">
      <c r="AM304" s="88"/>
    </row>
    <row r="305" spans="39:39">
      <c r="AM305" s="88"/>
    </row>
    <row r="306" spans="39:39">
      <c r="AM306" s="88"/>
    </row>
    <row r="307" spans="39:39">
      <c r="AM307" s="88"/>
    </row>
    <row r="308" spans="39:39">
      <c r="AM308" s="88"/>
    </row>
    <row r="309" spans="39:39">
      <c r="AM309" s="88"/>
    </row>
    <row r="310" spans="39:39">
      <c r="AM310" s="88"/>
    </row>
    <row r="311" spans="39:39">
      <c r="AM311" s="88"/>
    </row>
    <row r="312" spans="39:39">
      <c r="AM312" s="88"/>
    </row>
    <row r="313" spans="39:39">
      <c r="AM313" s="88"/>
    </row>
    <row r="314" spans="39:39">
      <c r="AM314" s="88"/>
    </row>
    <row r="315" spans="39:39">
      <c r="AM315" s="88"/>
    </row>
    <row r="316" spans="39:39">
      <c r="AM316" s="88"/>
    </row>
    <row r="317" spans="39:39">
      <c r="AM317" s="88"/>
    </row>
    <row r="318" spans="39:39">
      <c r="AM318" s="88"/>
    </row>
    <row r="319" spans="39:39">
      <c r="AM319" s="88"/>
    </row>
    <row r="320" spans="39:39">
      <c r="AM320" s="88"/>
    </row>
    <row r="321" spans="39:39">
      <c r="AM321" s="88"/>
    </row>
    <row r="322" spans="39:39">
      <c r="AM322" s="88"/>
    </row>
    <row r="323" spans="39:39">
      <c r="AM323" s="88"/>
    </row>
    <row r="324" spans="39:39">
      <c r="AM324" s="88"/>
    </row>
    <row r="325" spans="39:39">
      <c r="AM325" s="88"/>
    </row>
    <row r="326" spans="39:39">
      <c r="AM326" s="88"/>
    </row>
    <row r="327" spans="39:39">
      <c r="AM327" s="88"/>
    </row>
    <row r="328" spans="39:39">
      <c r="AM328" s="88"/>
    </row>
    <row r="329" spans="39:39">
      <c r="AM329" s="88"/>
    </row>
    <row r="330" spans="39:39">
      <c r="AM330" s="88"/>
    </row>
    <row r="331" spans="39:39">
      <c r="AM331" s="88"/>
    </row>
    <row r="332" spans="39:39">
      <c r="AM332" s="88"/>
    </row>
    <row r="333" spans="39:39">
      <c r="AM333" s="88"/>
    </row>
    <row r="334" spans="39:39">
      <c r="AM334" s="88"/>
    </row>
    <row r="335" spans="39:39">
      <c r="AM335" s="88"/>
    </row>
    <row r="336" spans="39:39">
      <c r="AM336" s="88"/>
    </row>
    <row r="337" spans="39:39">
      <c r="AM337" s="88"/>
    </row>
    <row r="338" spans="39:39">
      <c r="AM338" s="88"/>
    </row>
    <row r="339" spans="39:39">
      <c r="AM339" s="88"/>
    </row>
    <row r="340" spans="39:39">
      <c r="AM340" s="88"/>
    </row>
    <row r="341" spans="39:39">
      <c r="AM341" s="88"/>
    </row>
    <row r="342" spans="39:39">
      <c r="AM342" s="88"/>
    </row>
    <row r="343" spans="39:39">
      <c r="AM343" s="88"/>
    </row>
    <row r="344" spans="39:39">
      <c r="AM344" s="88"/>
    </row>
    <row r="345" spans="39:39">
      <c r="AM345" s="88"/>
    </row>
    <row r="346" spans="39:39">
      <c r="AM346" s="88"/>
    </row>
    <row r="347" spans="39:39">
      <c r="AM347" s="88"/>
    </row>
    <row r="348" spans="39:39">
      <c r="AM348" s="88"/>
    </row>
    <row r="349" spans="39:39">
      <c r="AM349" s="88"/>
    </row>
    <row r="350" spans="39:39">
      <c r="AM350" s="88"/>
    </row>
    <row r="351" spans="39:39">
      <c r="AM351" s="88"/>
    </row>
    <row r="352" spans="39:39">
      <c r="AM352" s="88"/>
    </row>
    <row r="353" spans="39:39">
      <c r="AM353" s="88"/>
    </row>
    <row r="354" spans="39:39">
      <c r="AM354" s="88"/>
    </row>
    <row r="355" spans="39:39">
      <c r="AM355" s="88"/>
    </row>
    <row r="356" spans="39:39">
      <c r="AM356" s="88"/>
    </row>
    <row r="357" spans="39:39">
      <c r="AM357" s="88"/>
    </row>
    <row r="358" spans="39:39">
      <c r="AM358" s="88"/>
    </row>
    <row r="359" spans="39:39">
      <c r="AM359" s="88"/>
    </row>
    <row r="360" spans="39:39">
      <c r="AM360" s="88"/>
    </row>
    <row r="361" spans="39:39">
      <c r="AM361" s="88"/>
    </row>
    <row r="362" spans="39:39">
      <c r="AM362" s="88"/>
    </row>
    <row r="363" spans="39:39">
      <c r="AM363" s="88"/>
    </row>
    <row r="364" spans="39:39">
      <c r="AM364" s="88"/>
    </row>
    <row r="365" spans="39:39">
      <c r="AM365" s="88"/>
    </row>
    <row r="366" spans="39:39">
      <c r="AM366" s="88"/>
    </row>
    <row r="367" spans="39:39">
      <c r="AM367" s="88"/>
    </row>
    <row r="368" spans="39:39">
      <c r="AM368" s="88"/>
    </row>
    <row r="369" spans="39:39">
      <c r="AM369" s="88"/>
    </row>
    <row r="370" spans="39:39">
      <c r="AM370" s="88"/>
    </row>
    <row r="371" spans="39:39">
      <c r="AM371" s="88"/>
    </row>
    <row r="372" spans="39:39">
      <c r="AM372" s="88"/>
    </row>
    <row r="373" spans="39:39">
      <c r="AM373" s="88"/>
    </row>
    <row r="374" spans="39:39">
      <c r="AM374" s="88"/>
    </row>
    <row r="375" spans="39:39">
      <c r="AM375" s="88"/>
    </row>
    <row r="376" spans="39:39">
      <c r="AM376" s="88"/>
    </row>
    <row r="377" spans="39:39">
      <c r="AM377" s="88"/>
    </row>
    <row r="378" spans="39:39">
      <c r="AM378" s="88"/>
    </row>
    <row r="379" spans="39:39">
      <c r="AM379" s="88"/>
    </row>
    <row r="380" spans="39:39">
      <c r="AM380" s="88"/>
    </row>
    <row r="381" spans="39:39">
      <c r="AM381" s="88"/>
    </row>
    <row r="382" spans="39:39">
      <c r="AM382" s="88"/>
    </row>
    <row r="383" spans="39:39">
      <c r="AM383" s="88"/>
    </row>
    <row r="384" spans="39:39">
      <c r="AM384" s="88"/>
    </row>
    <row r="385" spans="39:39">
      <c r="AM385" s="88"/>
    </row>
    <row r="386" spans="39:39">
      <c r="AM386" s="88"/>
    </row>
    <row r="387" spans="39:39">
      <c r="AM387" s="88"/>
    </row>
    <row r="388" spans="39:39">
      <c r="AM388" s="88"/>
    </row>
    <row r="389" spans="39:39">
      <c r="AM389" s="88"/>
    </row>
    <row r="390" spans="39:39">
      <c r="AM390" s="88"/>
    </row>
    <row r="391" spans="39:39">
      <c r="AM391" s="88"/>
    </row>
    <row r="392" spans="39:39">
      <c r="AM392" s="88"/>
    </row>
    <row r="393" spans="39:39">
      <c r="AM393" s="88"/>
    </row>
    <row r="394" spans="39:39">
      <c r="AM394" s="88"/>
    </row>
    <row r="395" spans="39:39">
      <c r="AM395" s="88"/>
    </row>
    <row r="396" spans="39:39">
      <c r="AM396" s="88"/>
    </row>
    <row r="397" spans="39:39">
      <c r="AM397" s="88"/>
    </row>
    <row r="398" spans="39:39">
      <c r="AM398" s="88"/>
    </row>
    <row r="399" spans="39:39">
      <c r="AM399" s="88"/>
    </row>
    <row r="400" spans="39:39">
      <c r="AM400" s="88"/>
    </row>
    <row r="401" spans="39:39">
      <c r="AM401" s="88"/>
    </row>
    <row r="402" spans="39:39">
      <c r="AM402" s="88"/>
    </row>
    <row r="403" spans="39:39">
      <c r="AM403" s="88"/>
    </row>
    <row r="404" spans="39:39">
      <c r="AM404" s="88"/>
    </row>
    <row r="405" spans="39:39">
      <c r="AM405" s="88"/>
    </row>
    <row r="406" spans="39:39">
      <c r="AM406" s="88"/>
    </row>
    <row r="407" spans="39:39">
      <c r="AM407" s="88"/>
    </row>
    <row r="408" spans="39:39">
      <c r="AM408" s="88"/>
    </row>
    <row r="409" spans="39:39">
      <c r="AM409" s="88"/>
    </row>
    <row r="410" spans="39:39">
      <c r="AM410" s="88"/>
    </row>
    <row r="411" spans="39:39">
      <c r="AM411" s="88"/>
    </row>
    <row r="412" spans="39:39">
      <c r="AM412" s="88"/>
    </row>
    <row r="413" spans="39:39">
      <c r="AM413" s="88"/>
    </row>
    <row r="414" spans="39:39">
      <c r="AM414" s="88"/>
    </row>
    <row r="415" spans="39:39">
      <c r="AM415" s="88"/>
    </row>
    <row r="416" spans="39:39">
      <c r="AM416" s="88"/>
    </row>
    <row r="417" spans="39:39">
      <c r="AM417" s="88"/>
    </row>
    <row r="418" spans="39:39">
      <c r="AM418" s="88"/>
    </row>
    <row r="419" spans="39:39">
      <c r="AM419" s="88"/>
    </row>
    <row r="420" spans="39:39">
      <c r="AM420" s="88"/>
    </row>
    <row r="421" spans="39:39">
      <c r="AM421" s="88"/>
    </row>
    <row r="422" spans="39:39">
      <c r="AM422" s="88"/>
    </row>
    <row r="423" spans="39:39">
      <c r="AM423" s="88"/>
    </row>
    <row r="424" spans="39:39">
      <c r="AM424" s="88"/>
    </row>
    <row r="425" spans="39:39">
      <c r="AM425" s="88"/>
    </row>
    <row r="426" spans="39:39">
      <c r="AM426" s="88"/>
    </row>
    <row r="427" spans="39:39">
      <c r="AM427" s="88"/>
    </row>
    <row r="428" spans="39:39">
      <c r="AM428" s="88"/>
    </row>
    <row r="429" spans="39:39">
      <c r="AM429" s="88"/>
    </row>
    <row r="430" spans="39:39">
      <c r="AM430" s="88"/>
    </row>
    <row r="431" spans="39:39">
      <c r="AM431" s="88"/>
    </row>
    <row r="432" spans="39:39">
      <c r="AM432" s="88"/>
    </row>
    <row r="433" spans="39:39">
      <c r="AM433" s="88"/>
    </row>
    <row r="434" spans="39:39">
      <c r="AM434" s="88"/>
    </row>
    <row r="435" spans="39:39">
      <c r="AM435" s="88"/>
    </row>
    <row r="436" spans="39:39">
      <c r="AM436" s="88"/>
    </row>
    <row r="437" spans="39:39">
      <c r="AM437" s="88"/>
    </row>
    <row r="438" spans="39:39">
      <c r="AM438" s="88"/>
    </row>
    <row r="439" spans="39:39">
      <c r="AM439" s="88"/>
    </row>
    <row r="440" spans="39:39">
      <c r="AM440" s="88"/>
    </row>
    <row r="441" spans="39:39">
      <c r="AM441" s="88"/>
    </row>
    <row r="442" spans="39:39">
      <c r="AM442" s="88"/>
    </row>
    <row r="443" spans="39:39">
      <c r="AM443" s="88"/>
    </row>
    <row r="444" spans="39:39">
      <c r="AM444" s="88"/>
    </row>
    <row r="445" spans="39:39">
      <c r="AM445" s="88"/>
    </row>
    <row r="446" spans="39:39">
      <c r="AM446" s="88"/>
    </row>
    <row r="447" spans="39:39">
      <c r="AM447" s="88"/>
    </row>
    <row r="448" spans="39:39">
      <c r="AM448" s="88"/>
    </row>
    <row r="449" spans="39:39">
      <c r="AM449" s="88"/>
    </row>
    <row r="450" spans="39:39">
      <c r="AM450" s="88"/>
    </row>
    <row r="451" spans="39:39">
      <c r="AM451" s="88"/>
    </row>
    <row r="452" spans="39:39">
      <c r="AM452" s="88"/>
    </row>
    <row r="453" spans="39:39">
      <c r="AM453" s="88"/>
    </row>
    <row r="454" spans="39:39">
      <c r="AM454" s="88"/>
    </row>
    <row r="455" spans="39:39">
      <c r="AM455" s="88"/>
    </row>
    <row r="456" spans="39:39">
      <c r="AM456" s="88"/>
    </row>
    <row r="457" spans="39:39">
      <c r="AM457" s="88"/>
    </row>
    <row r="458" spans="39:39">
      <c r="AM458" s="88"/>
    </row>
    <row r="459" spans="39:39">
      <c r="AM459" s="88"/>
    </row>
    <row r="460" spans="39:39">
      <c r="AM460" s="88"/>
    </row>
    <row r="461" spans="39:39">
      <c r="AM461" s="88"/>
    </row>
    <row r="462" spans="39:39">
      <c r="AM462" s="88"/>
    </row>
    <row r="463" spans="39:39">
      <c r="AM463" s="88"/>
    </row>
    <row r="464" spans="39:39">
      <c r="AM464" s="88"/>
    </row>
    <row r="465" spans="39:39">
      <c r="AM465" s="88"/>
    </row>
    <row r="466" spans="39:39">
      <c r="AM466" s="88"/>
    </row>
    <row r="467" spans="39:39">
      <c r="AM467" s="88"/>
    </row>
    <row r="468" spans="39:39">
      <c r="AM468" s="88"/>
    </row>
    <row r="469" spans="39:39">
      <c r="AM469" s="88"/>
    </row>
    <row r="470" spans="39:39">
      <c r="AM470" s="88"/>
    </row>
    <row r="471" spans="39:39">
      <c r="AM471" s="88"/>
    </row>
    <row r="472" spans="39:39">
      <c r="AM472" s="88"/>
    </row>
    <row r="473" spans="39:39">
      <c r="AM473" s="88"/>
    </row>
    <row r="474" spans="39:39">
      <c r="AM474" s="88"/>
    </row>
    <row r="475" spans="39:39">
      <c r="AM475" s="88"/>
    </row>
    <row r="476" spans="39:39">
      <c r="AM476" s="88"/>
    </row>
    <row r="477" spans="39:39">
      <c r="AM477" s="88"/>
    </row>
    <row r="478" spans="39:39">
      <c r="AM478" s="88"/>
    </row>
    <row r="479" spans="39:39">
      <c r="AM479" s="88"/>
    </row>
    <row r="480" spans="39:39">
      <c r="AM480" s="88"/>
    </row>
    <row r="481" spans="39:39">
      <c r="AM481" s="88"/>
    </row>
    <row r="482" spans="39:39">
      <c r="AM482" s="88"/>
    </row>
    <row r="483" spans="39:39">
      <c r="AM483" s="88"/>
    </row>
    <row r="484" spans="39:39">
      <c r="AM484" s="88"/>
    </row>
    <row r="485" spans="39:39">
      <c r="AM485" s="88"/>
    </row>
    <row r="486" spans="39:39">
      <c r="AM486" s="88"/>
    </row>
    <row r="487" spans="39:39">
      <c r="AM487" s="88"/>
    </row>
    <row r="488" spans="39:39">
      <c r="AM488" s="88"/>
    </row>
    <row r="489" spans="39:39">
      <c r="AM489" s="88"/>
    </row>
    <row r="490" spans="39:39">
      <c r="AM490" s="88"/>
    </row>
    <row r="491" spans="39:39">
      <c r="AM491" s="88"/>
    </row>
    <row r="492" spans="39:39">
      <c r="AM492" s="88"/>
    </row>
    <row r="493" spans="39:39">
      <c r="AM493" s="88"/>
    </row>
    <row r="494" spans="39:39">
      <c r="AM494" s="88"/>
    </row>
    <row r="495" spans="39:39">
      <c r="AM495" s="88"/>
    </row>
    <row r="496" spans="39:39">
      <c r="AM496" s="88"/>
    </row>
    <row r="497" spans="39:39">
      <c r="AM497" s="88"/>
    </row>
    <row r="498" spans="39:39">
      <c r="AM498" s="88"/>
    </row>
    <row r="499" spans="39:39">
      <c r="AM499" s="88"/>
    </row>
    <row r="500" spans="39:39">
      <c r="AM500" s="88"/>
    </row>
    <row r="501" spans="39:39">
      <c r="AM501" s="88"/>
    </row>
    <row r="502" spans="39:39">
      <c r="AM502" s="88"/>
    </row>
    <row r="503" spans="39:39">
      <c r="AM503" s="88"/>
    </row>
    <row r="504" spans="39:39">
      <c r="AM504" s="88"/>
    </row>
    <row r="505" spans="39:39">
      <c r="AM505" s="88"/>
    </row>
    <row r="506" spans="39:39">
      <c r="AM506" s="88"/>
    </row>
    <row r="507" spans="39:39">
      <c r="AM507" s="88"/>
    </row>
    <row r="508" spans="39:39">
      <c r="AM508" s="88"/>
    </row>
    <row r="509" spans="39:39">
      <c r="AM509" s="88"/>
    </row>
    <row r="510" spans="39:39">
      <c r="AM510" s="88"/>
    </row>
    <row r="511" spans="39:39">
      <c r="AM511" s="88"/>
    </row>
    <row r="512" spans="39:39">
      <c r="AM512" s="88"/>
    </row>
    <row r="513" spans="39:39">
      <c r="AM513" s="88"/>
    </row>
    <row r="514" spans="39:39">
      <c r="AM514" s="88"/>
    </row>
    <row r="515" spans="39:39">
      <c r="AM515" s="88"/>
    </row>
    <row r="516" spans="39:39">
      <c r="AM516" s="88"/>
    </row>
    <row r="517" spans="39:39">
      <c r="AM517" s="88"/>
    </row>
    <row r="518" spans="39:39">
      <c r="AM518" s="88"/>
    </row>
    <row r="519" spans="39:39">
      <c r="AM519" s="88"/>
    </row>
    <row r="520" spans="39:39">
      <c r="AM520" s="88"/>
    </row>
    <row r="521" spans="39:39">
      <c r="AM521" s="88"/>
    </row>
    <row r="522" spans="39:39">
      <c r="AM522" s="88"/>
    </row>
    <row r="523" spans="39:39">
      <c r="AM523" s="88"/>
    </row>
    <row r="524" spans="39:39">
      <c r="AM524" s="88"/>
    </row>
    <row r="525" spans="39:39">
      <c r="AM525" s="88"/>
    </row>
    <row r="526" spans="39:39">
      <c r="AM526" s="88"/>
    </row>
    <row r="527" spans="39:39">
      <c r="AM527" s="88"/>
    </row>
    <row r="528" spans="39:39">
      <c r="AM528" s="88"/>
    </row>
    <row r="529" spans="39:39">
      <c r="AM529" s="88"/>
    </row>
    <row r="530" spans="39:39">
      <c r="AM530" s="88"/>
    </row>
    <row r="531" spans="39:39">
      <c r="AM531" s="88"/>
    </row>
    <row r="532" spans="39:39">
      <c r="AM532" s="88"/>
    </row>
    <row r="533" spans="39:39">
      <c r="AM533" s="88"/>
    </row>
    <row r="534" spans="39:39">
      <c r="AM534" s="88"/>
    </row>
    <row r="535" spans="39:39">
      <c r="AM535" s="88"/>
    </row>
    <row r="536" spans="39:39">
      <c r="AM536" s="88"/>
    </row>
    <row r="537" spans="39:39">
      <c r="AM537" s="88"/>
    </row>
    <row r="538" spans="39:39">
      <c r="AM538" s="88"/>
    </row>
    <row r="539" spans="39:39">
      <c r="AM539" s="88"/>
    </row>
    <row r="540" spans="39:39">
      <c r="AM540" s="88"/>
    </row>
    <row r="541" spans="39:39">
      <c r="AM541" s="88"/>
    </row>
    <row r="542" spans="39:39">
      <c r="AM542" s="88"/>
    </row>
    <row r="543" spans="39:39">
      <c r="AM543" s="88"/>
    </row>
    <row r="544" spans="39:39">
      <c r="AM544" s="88"/>
    </row>
  </sheetData>
  <sheetProtection formatCells="0" formatColumns="0" formatRows="0"/>
  <mergeCells count="64">
    <mergeCell ref="B5:D5"/>
    <mergeCell ref="AF2:AG2"/>
    <mergeCell ref="B3:D4"/>
    <mergeCell ref="E3:K4"/>
    <mergeCell ref="L3:M4"/>
    <mergeCell ref="N3:V4"/>
    <mergeCell ref="I8:J8"/>
    <mergeCell ref="E10:F10"/>
    <mergeCell ref="G10:H10"/>
    <mergeCell ref="G13:H13"/>
    <mergeCell ref="G11:H11"/>
    <mergeCell ref="G12:H12"/>
    <mergeCell ref="G14:H14"/>
    <mergeCell ref="G15:H15"/>
    <mergeCell ref="G16:H16"/>
    <mergeCell ref="G17:H17"/>
    <mergeCell ref="G18:H18"/>
    <mergeCell ref="G29:H29"/>
    <mergeCell ref="X19:Z19"/>
    <mergeCell ref="G20:H20"/>
    <mergeCell ref="G21:H21"/>
    <mergeCell ref="G22:H22"/>
    <mergeCell ref="G23:H23"/>
    <mergeCell ref="G24:H24"/>
    <mergeCell ref="G19:H19"/>
    <mergeCell ref="G25:H25"/>
    <mergeCell ref="G26:H26"/>
    <mergeCell ref="G27:H27"/>
    <mergeCell ref="X27:Z27"/>
    <mergeCell ref="G28:H28"/>
    <mergeCell ref="M41:N41"/>
    <mergeCell ref="G30:H30"/>
    <mergeCell ref="G31:H31"/>
    <mergeCell ref="G32:H32"/>
    <mergeCell ref="G33:H33"/>
    <mergeCell ref="G34:H34"/>
    <mergeCell ref="G35:H35"/>
    <mergeCell ref="E38:F38"/>
    <mergeCell ref="L38:N38"/>
    <mergeCell ref="E39:F39"/>
    <mergeCell ref="M39:N39"/>
    <mergeCell ref="D40:E40"/>
    <mergeCell ref="G87:H87"/>
    <mergeCell ref="E42:F42"/>
    <mergeCell ref="G50:H50"/>
    <mergeCell ref="G51:H51"/>
    <mergeCell ref="G58:H58"/>
    <mergeCell ref="G59:H59"/>
    <mergeCell ref="G60:H60"/>
    <mergeCell ref="G66:H66"/>
    <mergeCell ref="G67:H67"/>
    <mergeCell ref="G68:H68"/>
    <mergeCell ref="G85:H85"/>
    <mergeCell ref="G86:H86"/>
    <mergeCell ref="G130:H130"/>
    <mergeCell ref="G135:H135"/>
    <mergeCell ref="G140:H140"/>
    <mergeCell ref="G148:H148"/>
    <mergeCell ref="G99:H99"/>
    <mergeCell ref="G100:H100"/>
    <mergeCell ref="G107:H107"/>
    <mergeCell ref="G108:H108"/>
    <mergeCell ref="G115:H115"/>
    <mergeCell ref="G116:H116"/>
  </mergeCells>
  <dataValidations count="65">
    <dataValidation type="decimal" operator="greaterThan" allowBlank="1" showErrorMessage="1" errorTitle="Saisie à vérifier" error="Respecter l’unité et la plage autorisées. Utiliser Suppr pour vider un champ." sqref="G64:G65 G56" xr:uid="{912FDC9B-8CD6-4EF5-A5DC-7E5AF2024810}">
      <formula1>0</formula1>
    </dataValidation>
    <dataValidation type="whole" operator="greaterThan" allowBlank="1" showErrorMessage="1" errorTitle="Saisie à vérifier" error="Respecter l’unité et la plage autorisées. Utiliser Suppr pour vider un champ." sqref="J7 G62 G53 G57 L7 E7" xr:uid="{6983D904-3641-452E-9112-E2D948C3CF74}">
      <formula1>0</formula1>
    </dataValidation>
    <dataValidation type="decimal" operator="greaterThanOrEqual" allowBlank="1" showErrorMessage="1" errorTitle="Saisie à vérifier" error="Respecter l’unité et la plage autorisées. Utiliser Suppr pour vider un champ." sqref="C11:C35" xr:uid="{2252E6C1-9379-41F2-BD9B-F7C907133FCE}">
      <formula1>0</formula1>
    </dataValidation>
    <dataValidation type="decimal" allowBlank="1" showErrorMessage="1" errorTitle="Saisie à vérifier" error="Respecter l’unité et la plage autorisées. Utiliser Suppr pour vider un champ." sqref="G88:G95" xr:uid="{91577A8A-5361-4B5B-B1F9-18E2B023C2DE}">
      <formula1>0</formula1>
      <formula2>3</formula2>
    </dataValidation>
    <dataValidation type="decimal" allowBlank="1" showErrorMessage="1" errorTitle="Saisie à vérifier" error="Respecter l’unité et la plage autorisées. Utiliser Suppr pour vider un champ." sqref="G145" xr:uid="{DAC8F917-464A-449D-BC21-0EB47E254C8D}">
      <formula1>0</formula1>
      <formula2>100</formula2>
    </dataValidation>
    <dataValidation type="list" allowBlank="1" showInputMessage="1" showErrorMessage="1" errorTitle="Saisie à vérifier" error="Choisir la liste ou respecter le type de valeur indiqué." prompt="Choisir un support accepté par le four et adapté au procédé." sqref="L11" xr:uid="{50612F7A-3E73-439A-A8BF-59E9910C543D}">
      <formula1>"BAC GN,GRILLE,PLAQUE,PLAT COMPATIBLE FOUR"</formula1>
    </dataValidation>
    <dataValidation type="list" allowBlank="1" showInputMessage="1" showErrorMessage="1" errorTitle="Saisie à vérifier" error="Choisir la liste ou respecter le type de valeur indiqué." prompt="Vérifier les rails et le format accepté par votre modèle." sqref="L12" xr:uid="{9715AC63-BD43-47EA-92EE-4A327FA786A7}">
      <formula1>"GN 1/1,GN 1/2,GN 2/3,GN 1/3,GN 1/4,GN 1/6,GN 1/9,GN 2/1,GN 2/4,GN 2/8,Autre format compatible"</formula1>
    </dataValidation>
    <dataValidation type="list" allowBlank="1" showInputMessage="1" errorTitle="Saisie à vérifier" error="Choisir la liste ou respecter le type de valeur indiqué." prompt="Profondeurs proposées en mm ; sans objet pour une grille. Autre profondeur : saisie libre." sqref="L13" xr:uid="{54695828-C25C-45A8-8855-6CB880414ECF}">
      <formula1>"20,40,55,65,100,150,200,Sans objet"</formula1>
    </dataValidation>
    <dataValidation type="list" allowBlank="1" showInputMessage="1" showErrorMessage="1" errorTitle="Saisie à vérifier" error="Choisir la liste ou respecter le type de valeur indiqué." prompt="Choisir selon le produit et le barème." sqref="L14" xr:uid="{B41AEBA1-2341-44D2-9F70-DF8D0D7B7EEA}">
      <formula1>"Bac plein,Bac perforé,Grille,Plaque,Plat compatible four"</formula1>
    </dataValidation>
    <dataValidation type="list" allowBlank="1" showInputMessage="1" showErrorMessage="1" errorTitle="Saisie à vérifier" error="Choisir la liste ou respecter le type de valeur indiqué." prompt="Vérifier la compatibilité thermique et le contact alimentaire." sqref="L15" xr:uid="{1CDE32A1-64E4-4C87-A858-377278727ABC}">
      <formula1>"Sans,Couvercle,Papier cuisson,Feuille aluminium,Autre compatible four"</formula1>
    </dataValidation>
    <dataValidation type="whole" operator="greaterThan" allowBlank="1" showInputMessage="1" showErrorMessage="1" errorTitle="Saisie à vérifier" error="Choisir la liste ou respecter le type de valeur indiqué." prompt="Saisir le nombre réel de bacs ou de grilles : entier positif." sqref="L16" xr:uid="{0E85A1D7-CA82-4BAF-9933-9A44723BF60F}">
      <formula1>0</formula1>
    </dataValidation>
    <dataValidation type="custom" allowBlank="1" showInputMessage="1" showErrorMessage="1" errorTitle="Saisie à vérifier" error="Choisir la liste ou respecter le type de valeur indiqué." prompt="Noter les niveaux occupés et l’écart en mm ; respecter la circulation prévue." sqref="L17" xr:uid="{12940840-D4D5-494F-9DE7-2A6D8821F4C3}">
      <formula1>TRUE</formula1>
    </dataValidation>
    <dataValidation type="custom" allowBlank="1" showInputMessage="1" showErrorMessage="1" errorTitle="Saisie à vérifier" error="Choisir la liste ou respecter le type de valeur indiqué." prompt="Noter kg par bac et pièces par niveau, avec la répartition prévue par le barème." sqref="L18" xr:uid="{9BDC9DBF-E273-4F40-9CA3-7A5394F1A2C3}">
      <formula1>TRUE</formula1>
    </dataValidation>
    <dataValidation type="list" allowBlank="1" showInputMessage="1" showErrorMessage="1" errorTitle="Saisie à vérifier" error="Choisir la liste ou respecter le type de valeur indiqué." prompt="Réglage propre au four ; pas d’équivalence universelle entre vitesses." sqref="L19" xr:uid="{69AC3651-3F5D-4889-B7C3-01C2AB71238A}">
      <formula1>"Faible,Moyenne,Forte,Automatique,Non réglable"</formula1>
    </dataValidation>
    <dataValidation type="decimal" allowBlank="1" showInputMessage="1" showErrorMessage="1" errorTitle="Saisie à vérifier" error="Choisir la liste ou respecter le type de valeur indiqué." prompt="Saisir 0 à 100 selon le réglage du fabricant. Si non réglable : laisser vide et noter cette limite en L25." sqref="L20" xr:uid="{EF27BBBA-FADC-4A65-B997-06C62BA64A57}">
      <formula1>0</formula1>
      <formula2>100</formula2>
    </dataValidation>
    <dataValidation type="custom" allowBlank="1" showInputMessage="1" showErrorMessage="1" errorTitle="Saisie à vérifier" error="Choisir la liste ou respecter le type de valeur indiqué." prompt="Saisir °C et durée selon notice / barème, ou Sans préchauffage si prévu." sqref="L21" xr:uid="{7DECBC58-377E-4F87-9EED-8D6DA2B33976}">
      <formula1>TRUE</formula1>
    </dataValidation>
    <dataValidation type="custom" allowBlank="1" showInputMessage="1" showErrorMessage="1" errorTitle="Saisie à vérifier" error="Choisir la liste ou respecter le type de valeur indiqué." prompt="Indiquer enceinte °C, cœur cible °C, durée / maintien et les changements de mode, d’air ou de vapeur." sqref="L22:L24" xr:uid="{EFE59CBA-9040-4BCC-80C6-F56BE97F6B96}">
      <formula1>TRUE</formula1>
    </dataValidation>
    <dataValidation type="custom" allowBlank="1" showInputMessage="1" showErrorMessage="1" errorTitle="Saisie à vérifier" error="Choisir la liste ou respecter le type de valeur indiqué." prompt="Saisir marque, modèle et repère du four ; noter les réglages non disponibles et le programme utilisé." sqref="L25" xr:uid="{C9795F0E-ECC5-408A-8BC5-159B666ADF48}">
      <formula1>TRUE</formula1>
    </dataValidation>
    <dataValidation type="list" allowBlank="1" showInputMessage="1" showErrorMessage="1" errorTitle="Saisie à vérifier" error="Choisir la liste ou respecter le type de valeur indiqué." prompt="Choisir un mode disponible sur votre appareil." sqref="L26" xr:uid="{6340A99A-BD69-4360-BAD9-A0E7004928D6}">
      <formula1>"Air chaud,Mixte,Vapeur,Programme automatique"</formula1>
    </dataValidation>
    <dataValidation type="decimal" operator="greaterThan" allowBlank="1" showInputMessage="1" showErrorMessage="1" errorTitle="Saisie à vérifier" error="Choisir la liste ou respecter le type de valeur indiqué." prompt="Saisir l’épaisseur maximale en mm utilisée pour le barème." sqref="L27" xr:uid="{37EB6DD4-31EB-44B6-B63A-2B3A9728FF8F}">
      <formula1>0</formula1>
    </dataValidation>
    <dataValidation type="decimal" allowBlank="1" showInputMessage="1" showErrorMessage="1" errorTitle="Saisie à vérifier" error="Choisir la liste ou respecter le type de valeur indiqué." prompt="Mesurer avant enfournement ; valeur en °C." sqref="L28" xr:uid="{C9BA10D4-B31A-45FE-A516-3C267F7D2ABC}">
      <formula1>-50</formula1>
      <formula2>100</formula2>
    </dataValidation>
    <dataValidation type="custom" allowBlank="1" showInputMessage="1" showErrorMessage="1" errorTitle="Saisie à vérifier" error="Choisir la liste ou respecter le type de valeur indiqué." prompt="Référence, version et validation du procédé adapté au produit et à la charge." sqref="L29" xr:uid="{34DE0BF9-0FD0-4444-BD21-7C401F48E461}">
      <formula1>TRUE</formula1>
    </dataValidation>
    <dataValidation type="custom" allowBlank="1" showInputMessage="1" showErrorMessage="1" errorTitle="Saisie à vérifier" error="Choisir la liste ou respecter le type de valeur indiqué." prompt="Saisir cœur cible … °C ; maintien … min selon barème validé." sqref="L30" xr:uid="{2F7E9FCF-7B25-4563-BA8A-C7DBCF5FD48D}">
      <formula1>TRUE</formula1>
    </dataValidation>
    <dataValidation type="list" allowBlank="1" showInputMessage="1" showErrorMessage="1" errorTitle="Saisie à vérifier" error="Choisir la liste ou respecter le type de valeur indiqué." prompt="Le maintien requis commence au déclenchement défini par le barème." sqref="L31" xr:uid="{4DFD1770-7010-4705-84F8-7CC9A7FDE4C3}">
      <formula1>"Cœur cible atteint,Selon barème validé"</formula1>
    </dataValidation>
    <dataValidation type="list" allowBlank="1" showInputMessage="1" showErrorMessage="1" errorTitle="Saisie à vérifier" error="Choisir la liste ou respecter le type de valeur indiqué." prompt="Choisir le pilotage réellement utilisé ; ne pas improviser un temps de cuisson." sqref="L32" xr:uid="{AED20EA8-FC0E-4F36-AEF3-A5AE2E790D66}">
      <formula1>"Sonde + maintien,Durée validée,Delta T + sonde,Programme validé"</formula1>
    </dataValidation>
    <dataValidation type="decimal" operator="greaterThan" allowBlank="1" showInputMessage="1" showErrorMessage="1" errorTitle="Saisie à vérifier" error="Choisir la liste ou respecter le type de valeur indiqué." prompt="Écart enceinte / cœur en °C du programme validé ; vide si non utilisé." sqref="L33" xr:uid="{2A0396C5-78E0-4BAB-B028-5B813C814D75}">
      <formula1>0</formula1>
    </dataValidation>
    <dataValidation type="list" allowBlank="1" showInputMessage="1" showErrorMessage="1" errorTitle="Saisie à vérifier" error="Choisir la liste ou respecter le type de valeur indiqué." prompt="Prévoir la procédure correspondant à la destination." sqref="L34" xr:uid="{C70F2A34-6953-4F7F-BF14-21B350961154}">
      <formula1>"Service immédiat,Maintien au chaud,Liaison froide"</formula1>
    </dataValidation>
    <dataValidation type="custom" allowBlank="1" showInputMessage="1" showErrorMessage="1" errorTitle="Saisie à vérifier" error="Choisir la liste ou respecter le type de valeur indiqué." prompt="Noter la référence du barème de finition / remise en température, ou Sans objet." sqref="L35" xr:uid="{0B120A33-7A52-4C5E-B862-5F71D7544F46}">
      <formula1>TRUE</formula1>
    </dataValidation>
    <dataValidation type="custom" allowBlank="1" showInputMessage="1" showErrorMessage="1" errorTitle="Saisie à vérifier" error="Choisir la liste ou respecter le type de valeur indiqué." prompt="Saisir date de fabrication et identifiants des lots ; renvoi à la fiche lot si plusieurs matières." sqref="N11" xr:uid="{5618A016-FCA9-471B-9F47-9CF12E2DD300}">
      <formula1>TRUE</formula1>
    </dataValidation>
    <dataValidation type="date" operator="greaterThanOrEqual" allowBlank="1" showInputMessage="1" showErrorMessage="1" errorTitle="Saisie à vérifier" error="Choisir la liste ou respecter le type de valeur indiqué." prompt="Saisir jj/mm/aaaa hh:mm, y compris le lendemain pour une cuisson de nuit." sqref="N12 N27 N24 N19:N21" xr:uid="{35CE9F5E-1E15-4A19-9388-3F3858274D21}">
      <formula1>DATE(2000,1,1)</formula1>
    </dataValidation>
    <dataValidation type="custom" allowBlank="1" showInputMessage="1" showErrorMessage="1" errorTitle="Saisie à vérifier" error="Choisir la liste ou respecter le type de valeur indiqué." prompt="Saisir un nombre en °C ; enregistrer aussi une mesure non conforme, puis noter l’action en N32." sqref="N29 N22:N23 N13:N14" xr:uid="{9DE29550-33D2-4B4E-A0B4-109DAA298F10}">
      <formula1>ISNUMBER(N13)</formula1>
    </dataValidation>
    <dataValidation type="list" allowBlank="1" showInputMessage="1" showErrorMessage="1" errorTitle="Saisie à vérifier" error="Choisir la liste ou respecter le type de valeur indiqué." prompt="Suivre la notice et le point froid prévu par le barème ; éviter os et contact avec le bac." sqref="N15" xr:uid="{BC705790-169B-4A60-A426-5D7FEF448721}">
      <formula1>"Point froid validé,Centre pièce épaisse,Centre masse homogène,À repositionner"</formula1>
    </dataValidation>
    <dataValidation type="custom" allowBlank="1" showInputMessage="1" showErrorMessage="1" errorTitle="Saisie à vérifier" error="Choisir la liste ou respecter le type de valeur indiqué." prompt="Identifier pièce, bac et niveau ; renseigner les autres mesures sur la fiche lot." sqref="N16" xr:uid="{F56495BC-BDEB-43AE-B8F0-FE9D46D4A416}">
      <formula1>TRUE</formula1>
    </dataValidation>
    <dataValidation type="list" allowBlank="1" showInputMessage="1" showErrorMessage="1" errorTitle="Saisie à vérifier" error="Choisir la liste ou respecter le type de valeur indiqué." prompt="Cocher après comparaison des mesures et du maintien avec le barème validé." sqref="N17" xr:uid="{6718EF94-74BC-49C3-BF8B-34A01E0E58D4}">
      <formula1>"Oui,Non,À contrôler"</formula1>
    </dataValidation>
    <dataValidation type="custom" allowBlank="1" showInputMessage="1" showErrorMessage="1" errorTitle="Saisie à vérifier" error="Choisir la liste ou respecter le type de valeur indiqué." prompt="Nom / initiales de la personne qui réalise et contrôle la cuisson." sqref="N18" xr:uid="{85E72E2F-B67D-4921-B2FC-0F47B1B75E0D}">
      <formula1>TRUE</formula1>
    </dataValidation>
    <dataValidation type="custom" allowBlank="1" showInputMessage="1" showErrorMessage="1" errorTitle="Saisie à vérifier" error="Choisir la liste ou respecter le type de valeur indiqué." prompt="Identifiant de sonde, date / résultat de vérification selon PMS." sqref="N25" xr:uid="{B54DC2B5-57E4-4DB0-8087-791B9B1F4742}">
      <formula1>TRUE</formula1>
    </dataValidation>
    <dataValidation type="list" allowBlank="1" showInputMessage="1" showErrorMessage="1" errorTitle="Saisie à vérifier" error="Choisir la liste ou respecter le type de valeur indiqué." prompt="Nettoyer et désinfecter selon PMS avant mesure et entre produits si nécessaire." sqref="N26" xr:uid="{FD34C49D-DC24-44EF-8DDA-91BB7622A628}">
      <formula1>"Fait,À faire,Non conforme"</formula1>
    </dataValidation>
    <dataValidation type="decimal" operator="greaterThanOrEqual" allowBlank="1" showInputMessage="1" showErrorMessage="1" errorTitle="Saisie à vérifier" error="Choisir la liste ou respecter le type de valeur indiqué." prompt="Saisir le nombre de minutes effectivement réalisé à la cible du barème." sqref="N28" xr:uid="{D22274BA-4D98-4CEA-A968-BA9DA8A2E96B}">
      <formula1>0</formula1>
    </dataValidation>
    <dataValidation type="list" allowBlank="1" showInputMessage="1" showErrorMessage="1" errorTitle="Saisie à vérifier" error="Choisir la liste ou respecter le type de valeur indiqué." prompt="Comparer aux mesures, délais et procédure validée ; Sans objet si pas de refroidissement." sqref="N30" xr:uid="{8EEB96EE-0F99-48EB-A2B6-8B6FBD2EE3F5}">
      <formula1>"Conforme PMS,Non conforme,À contrôler,Sans objet"</formula1>
    </dataValidation>
    <dataValidation type="custom" allowBlank="1" showInputMessage="1" showErrorMessage="1" errorTitle="Saisie à vérifier" error="Choisir la liste ou respecter le type de valeur indiqué." prompt="Référence courbe, programme, fichier ou fiche lot conservée." sqref="N31" xr:uid="{ACD8B94D-84C2-4B34-9099-F97279BE26FB}">
      <formula1>TRUE</formula1>
    </dataValidation>
    <dataValidation type="custom" allowBlank="1" showInputMessage="1" showErrorMessage="1" errorTitle="Saisie à vérifier" error="Choisir la liste ou respecter le type de valeur indiqué." prompt="Décrire écart, action effectivement réalisée et contrôle après action." sqref="N32" xr:uid="{B3F18AAC-2BC4-47D2-81A2-B695E45719F7}">
      <formula1>TRUE</formula1>
    </dataValidation>
    <dataValidation type="list" allowBlank="1" showInputMessage="1" showErrorMessage="1" errorTitle="Saisie à vérifier" error="Choisir la liste ou respecter le type de valeur indiqué." prompt="Décision selon PMS par le responsable ; aucune libération automatique." sqref="N33" xr:uid="{16959E8D-2A0C-4836-8E2F-F42DC2AAFD5B}">
      <formula1>"Lot libéré,Lot bloqué,Recuisson validée,Destruction,Décision en attente"</formula1>
    </dataValidation>
    <dataValidation type="custom" allowBlank="1" showInputMessage="1" showErrorMessage="1" errorTitle="Saisie à vérifier" error="Choisir la liste ou respecter le type de valeur indiqué." prompt="Nom / visa et date de la décision sur le lot." sqref="N34" xr:uid="{5893758D-8BEB-460B-AA1C-6CF8B642F63E}">
      <formula1>TRUE</formula1>
    </dataValidation>
    <dataValidation type="custom" allowBlank="1" showInputMessage="1" showErrorMessage="1" errorTitle="Saisie à vérifier" error="Choisir la liste ou respecter le type de valeur indiqué." prompt="Tracer date, heure et température de service ; si remise en T°, début, fin et cœur mesuré." sqref="N35" xr:uid="{59F5BF87-AAD6-41B8-B179-7C1A798BF943}">
      <formula1>TRUE</formula1>
    </dataValidation>
    <dataValidation type="custom" allowBlank="1" showInputMessage="1" showErrorMessage="1" errorTitle="Saisie à vérifier" error="Choisir la liste ou respecter le type de valeur indiqué." prompt="Décrire préparation, précuisson, texture, finition et coloration ; renvoi à la recette si besoin." sqref="J11" xr:uid="{35562F41-661C-4F1E-832C-9271BF17E073}">
      <formula1>TRUE</formula1>
    </dataValidation>
    <dataValidation type="decimal" operator="greaterThan" allowBlank="1" showInputMessage="1" showErrorMessage="1" errorTitle="Saisie à vérifier" error="Choisir la liste ou respecter le type de valeur indiqué." prompt="Épaisseur maximale dans le sac, en mm ; géométrie conforme au barème." sqref="J12" xr:uid="{A4220450-D6AB-4C7F-8449-DA68F3D8DA13}">
      <formula1>0</formula1>
    </dataValidation>
    <dataValidation type="custom" allowBlank="1" showInputMessage="1" showErrorMessage="1" errorTitle="Saisie à vérifier" error="Choisir la liste ou respecter le type de valeur indiqué." prompt="Type, fabricant, référence et lot ; retrouver la fiche technique." sqref="J13" xr:uid="{DD311617-0F92-49EB-8D14-5DF76B9B5C7F}">
      <formula1>TRUE</formula1>
    </dataValidation>
    <dataValidation type="list" allowBlank="1" showInputMessage="1" showErrorMessage="1" errorTitle="Saisie à vérifier" error="Choisir la liste ou respecter le type de valeur indiqué." prompt="Propriétés cumulables ; compléter J13/J33. Toujours vérifier l’aptitude au cycle de cuisson." sqref="J14" xr:uid="{D228FDF6-A694-49D5-8078-A9EC3063B84B}">
      <formula1>"Cuisson,Haute barrière,Thermo-rétractable,Renforcé,Plusieurs propriétés,À vérifier"</formula1>
    </dataValidation>
    <dataValidation type="custom" allowBlank="1" showInputMessage="1" showErrorMessage="1" errorTitle="Saisie à vérifier" error="Choisir la liste ou respecter le type de valeur indiqué." prompt="Largeur × longueur et unité cm ou mm. Préciser l’unité de 12x16." sqref="J15" xr:uid="{5BDE1A25-6F09-41E6-A6D4-D21B11A2DD89}">
      <formula1>TRUE</formula1>
    </dataValidation>
    <dataValidation type="decimal" allowBlank="1" showInputMessage="1" showErrorMessage="1" errorTitle="Saisie à vérifier" error="Choisir la liste ou respecter le type de valeur indiqué." prompt="Saisir avec le signe % : 50 % = 0,5. Programme / temps / mbar à noter en J32 si pas de pourcentage." sqref="J16" xr:uid="{84B0FA86-6469-428E-B38C-303C95DF844B}">
      <formula1>0</formula1>
      <formula2>1</formula2>
    </dataValidation>
    <dataValidation type="whole" operator="greaterThan" allowBlank="1" showInputMessage="1" showErrorMessage="1" errorTitle="Saisie à vérifier" error="Choisir la liste ou respecter le type de valeur indiqué." prompt="Nombre entier positif ; respecter la disposition et l’épaisseur validées." sqref="J17" xr:uid="{943B79F0-01F6-48F7-AAA2-1A43F4D22D30}">
      <formula1>0</formula1>
    </dataValidation>
    <dataValidation type="list" allowBlank="1" showInputMessage="1" showErrorMessage="1" errorTitle="Saisie à vérifier" error="Choisir la liste ou respecter le type de valeur indiqué." prompt="Adapter le vide, le remplissage et le programme à la notice de la machine." sqref="J18" xr:uid="{C6BAEBEE-86B8-4DAD-83F5-7223CE51B930}">
      <formula1>"Non,Fragile,Liquide,Fragile et liquide,À vérifier"</formula1>
    </dataValidation>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J19 J24:J26" xr:uid="{6A636E10-F1F1-4624-83BD-C7C1A808E1B1}">
      <formula1>ISNUMBER(J19)</formula1>
    </dataValidation>
    <dataValidation type="custom" allowBlank="1" showInputMessage="1" showErrorMessage="1" errorTitle="Saisie à vérifier" error="Choisir la liste ou respecter le type de valeur indiqué." prompt="Nature, quantité et température des ingrédients / sauces ; suivre le refroidissement prévu avant ensachage." sqref="J20" xr:uid="{E94874C6-A6F3-4A94-9C3C-6EDA379E16F9}">
      <formula1>TRUE</formula1>
    </dataValidation>
    <dataValidation type="list" allowBlank="1" showInputMessage="1" showErrorMessage="1" errorTitle="Saisie à vérifier" error="Choisir la liste ou respecter le type de valeur indiqué." prompt="Type et réglage suivant la machine et le sac ; détailler le programme en J32." sqref="J21" xr:uid="{0029D818-1FB6-402E-8BC4-52C363C4361D}">
      <formula1>"Simple,Double,Double + coupure,Bi-active,Selon programme validé"</formula1>
    </dataValidation>
    <dataValidation type="list" allowBlank="1" showInputMessage="1" showErrorMessage="1" errorTitle="Saisie à vérifier" error="Choisir la liste ou respecter le type de valeur indiqué." prompt="Contrôler soudure continue, sans pli ni souillure ; pas de perforation, fuite ou entrée d’eau." sqref="J22" xr:uid="{059A2478-3602-4ECE-AA62-12CE5A80771A}">
      <formula1>"Conforme,Non conforme,À contrôler"</formula1>
    </dataValidation>
    <dataValidation type="list" allowBlank="1" showInputMessage="1" showErrorMessage="1" errorTitle="Saisie à vérifier" error="Choisir la liste ou respecter le type de valeur indiqué." prompt="Immersion complète selon notice ; laisser l’eau circuler entre les sacs, sans amas compact." sqref="J23" xr:uid="{A7D8212F-DB8C-41C9-A724-32C81B7EEE85}">
      <formula1>"Immergés et espacés,Espacés sur rack,À corriger"</formula1>
    </dataValidation>
    <dataValidation type="decimal" operator="greaterThanOrEqual" allowBlank="1" showInputMessage="1" showErrorMessage="1" errorTitle="Saisie à vérifier" error="Choisir la liste ou respecter le type de valeur indiqué." prompt="Saisir des minutes, par exemple 90 et non 1:30. Distinguer montée à cœur et maintien requis à la cible." sqref="J27:J28" xr:uid="{BA35EE98-9B5A-46EF-9FA1-A627EE47B329}">
      <formula1>0</formula1>
    </dataValidation>
    <dataValidation type="list" allowBlank="1" showInputMessage="1" showErrorMessage="1" errorTitle="Saisie à vérifier" error="Choisir la liste ou respecter le type de valeur indiqué." prompt="Oui seulement après validation documentée ; saisir référence / version en J31." sqref="J29" xr:uid="{02847CEA-B841-45E7-8EDC-370297324573}">
      <formula1>"Oui,Non,À vérifier"</formula1>
    </dataValidation>
    <dataValidation type="list" allowBlank="1" showInputMessage="1" showErrorMessage="1" errorTitle="Saisie à vérifier" error="Choisir la liste ou respecter le type de valeur indiqué." prompt="Appliquer la procédure de service, maintien chaud ou refroidissement / stockage correspondante." sqref="J30" xr:uid="{AC47ECBC-EF87-44DE-AECF-17DE51ABFEEB}">
      <formula1>"Service immédiat,Liaison froide,Maintien au chaud"</formula1>
    </dataValidation>
    <dataValidation type="custom" allowBlank="1" showInputMessage="1" showErrorMessage="1" errorTitle="Saisie à vérifier" error="Choisir la liste ou respecter le type de valeur indiqué." prompt="Référence / version / validation, produit et destination ; conserver les preuves." sqref="J31" xr:uid="{20AF46CC-7DFC-4568-9E2E-B3AB0C942B8D}">
      <formula1>TRUE</formula1>
    </dataValidation>
    <dataValidation type="custom" allowBlank="1" showInputMessage="1" showErrorMessage="1" errorTitle="Saisie à vérifier" error="Choisir la liste ou respecter le type de valeur indiqué." prompt="Marque / modèle / repère ; programme, pression ou temps si utilisés ; réglage soudure." sqref="J32" xr:uid="{DC61EF23-3A8C-4E51-B4EE-DA5DF3E4AC14}">
      <formula1>TRUE</formula1>
    </dataValidation>
    <dataValidation type="custom" allowBlank="1" showInputMessage="1" showErrorMessage="1" errorTitle="Saisie à vérifier" error="Choisir la liste ou respecter le type de valeur indiqué." prompt="Température ET durée maximales fabricant, aptitude à la cuisson et référence du document." sqref="J33" xr:uid="{54C785EB-326B-4A48-976D-E25FE90AB325}">
      <formula1>TRUE</formula1>
    </dataValidation>
    <dataValidation type="custom" allowBlank="1" showInputMessage="1" showErrorMessage="1" errorTitle="Saisie à vérifier" error="Choisir la liste ou respecter le type de valeur indiqué." prompt="Appareil / repère, volume d’eau, nombre de sacs, charge ; vérifier la capacité du matériel." sqref="J34" xr:uid="{49C1131E-ADDB-425D-A30E-487468A96D0C}">
      <formula1>TRUE</formula1>
    </dataValidation>
    <dataValidation type="date" operator="greaterThanOrEqual" allowBlank="1" showInputMessage="1" showErrorMessage="1" errorTitle="Saisie à vérifier" error="Choisir la liste ou respecter le type de valeur indiqué." prompt="Saisir jj/mm/aaaa hh:mm ; comparer au début cuisson N12 et suivre le PMS pendant l’attente." sqref="J35" xr:uid="{7C14B28E-91F4-4388-A044-AE289D1254D8}">
      <formula1>DATE(2000,1,1)</formula1>
    </dataValidation>
  </dataValidations>
  <hyperlinks>
    <hyperlink ref="E44" r:id="rId1" xr:uid="{A01A0C39-2CF2-47ED-97C6-B1E8F43835F3}"/>
    <hyperlink ref="E45" r:id="rId2" xr:uid="{BC4F4C4F-7156-4F46-A2F9-1107671F63B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33474-842C-45D2-94E3-3B1F5B2BA671}">
  <dimension ref="A1:AM544"/>
  <sheetViews>
    <sheetView zoomScale="110" zoomScaleNormal="110" workbookViewId="0">
      <selection activeCell="A11" sqref="A11"/>
    </sheetView>
  </sheetViews>
  <sheetFormatPr baseColWidth="10" defaultColWidth="8" defaultRowHeight="15"/>
  <cols>
    <col min="1" max="1" width="8" style="88"/>
    <col min="2" max="2" width="39.625" style="88" customWidth="1"/>
    <col min="3" max="3" width="17.5" style="88" customWidth="1"/>
    <col min="4" max="4" width="24.25" style="88" customWidth="1"/>
    <col min="5" max="6" width="16.625" style="88" customWidth="1"/>
    <col min="7" max="7" width="27.625" style="88" customWidth="1"/>
    <col min="8" max="8" width="27.125" style="88" customWidth="1"/>
    <col min="9" max="13" width="35.625" style="88" customWidth="1"/>
    <col min="14" max="14" width="36.625" style="88" customWidth="1"/>
    <col min="15" max="15" width="9.375" style="323" hidden="1" customWidth="1"/>
    <col min="16" max="18" width="9.375" style="88" hidden="1" customWidth="1"/>
    <col min="19" max="22" width="9.375" style="89" hidden="1" customWidth="1"/>
    <col min="23" max="25" width="8" style="88"/>
    <col min="26" max="28" width="13.75" style="88" customWidth="1"/>
    <col min="29" max="29" width="28.5" style="88" customWidth="1"/>
    <col min="30" max="32" width="13.75" style="88" customWidth="1"/>
    <col min="33" max="34" width="8" style="88"/>
    <col min="35" max="35" width="26.25" style="89" customWidth="1"/>
    <col min="36" max="36" width="28.5" style="89" customWidth="1"/>
    <col min="37" max="37" width="108.75" style="89" customWidth="1"/>
    <col min="38" max="38" width="8" style="88"/>
    <col min="39" max="39" width="8" style="386"/>
    <col min="40" max="16384" width="8" style="88"/>
  </cols>
  <sheetData>
    <row r="1" spans="2:39" s="89" customFormat="1" ht="15.75">
      <c r="B1" s="85" t="str">
        <f t="shared" ref="B1:W1" si="0">SUBSTITUTE(ADDRESS(1,COLUMN(),4),"1","")</f>
        <v>B</v>
      </c>
      <c r="C1" s="85" t="str">
        <f t="shared" si="0"/>
        <v>C</v>
      </c>
      <c r="D1" s="85" t="str">
        <f t="shared" si="0"/>
        <v>D</v>
      </c>
      <c r="E1" s="85" t="str">
        <f t="shared" si="0"/>
        <v>E</v>
      </c>
      <c r="F1" s="85" t="str">
        <f t="shared" si="0"/>
        <v>F</v>
      </c>
      <c r="G1" s="85" t="str">
        <f t="shared" si="0"/>
        <v>G</v>
      </c>
      <c r="H1" s="85" t="str">
        <f t="shared" si="0"/>
        <v>H</v>
      </c>
      <c r="I1" s="85" t="str">
        <f t="shared" si="0"/>
        <v>I</v>
      </c>
      <c r="J1" s="85" t="str">
        <f t="shared" si="0"/>
        <v>J</v>
      </c>
      <c r="K1" s="85" t="str">
        <f t="shared" si="0"/>
        <v>K</v>
      </c>
      <c r="L1" s="85" t="str">
        <f t="shared" si="0"/>
        <v>L</v>
      </c>
      <c r="M1" s="85" t="str">
        <f t="shared" si="0"/>
        <v>M</v>
      </c>
      <c r="N1" s="85" t="str">
        <f t="shared" si="0"/>
        <v>N</v>
      </c>
      <c r="O1" s="85" t="str">
        <f t="shared" si="0"/>
        <v>O</v>
      </c>
      <c r="P1" s="85" t="str">
        <f t="shared" si="0"/>
        <v>P</v>
      </c>
      <c r="Q1" s="85" t="str">
        <f t="shared" si="0"/>
        <v>Q</v>
      </c>
      <c r="R1" s="85" t="str">
        <f t="shared" si="0"/>
        <v>R</v>
      </c>
      <c r="S1" s="85" t="str">
        <f t="shared" si="0"/>
        <v>S</v>
      </c>
      <c r="T1" s="85" t="str">
        <f t="shared" si="0"/>
        <v>T</v>
      </c>
      <c r="U1" s="85" t="str">
        <f t="shared" si="0"/>
        <v>U</v>
      </c>
      <c r="V1" s="85" t="str">
        <f t="shared" si="0"/>
        <v>V</v>
      </c>
      <c r="W1" s="85" t="str">
        <f t="shared" si="0"/>
        <v>W</v>
      </c>
      <c r="X1" s="86"/>
      <c r="Y1" s="86"/>
      <c r="Z1" s="87"/>
      <c r="AA1" s="87"/>
      <c r="AB1" s="87"/>
      <c r="AC1" s="87"/>
      <c r="AD1" s="87"/>
      <c r="AE1" s="87"/>
      <c r="AF1" s="87"/>
      <c r="AG1" s="87"/>
      <c r="AH1" s="87"/>
      <c r="AM1" s="90">
        <v>1</v>
      </c>
    </row>
    <row r="2" spans="2:39" s="89" customFormat="1" ht="21.75" thickBot="1">
      <c r="B2" s="91">
        <f t="shared" ref="B2:W2" ca="1" si="1">INDEX(CELL("largeur",B2),1,1)</f>
        <v>39</v>
      </c>
      <c r="C2" s="91">
        <f t="shared" ca="1" si="1"/>
        <v>17</v>
      </c>
      <c r="D2" s="91">
        <f t="shared" ca="1" si="1"/>
        <v>24</v>
      </c>
      <c r="E2" s="91">
        <f t="shared" ca="1" si="1"/>
        <v>16</v>
      </c>
      <c r="F2" s="91">
        <f t="shared" ca="1" si="1"/>
        <v>16</v>
      </c>
      <c r="G2" s="91">
        <f t="shared" ca="1" si="1"/>
        <v>27</v>
      </c>
      <c r="H2" s="91">
        <f t="shared" ca="1" si="1"/>
        <v>27</v>
      </c>
      <c r="I2" s="91">
        <f t="shared" ca="1" si="1"/>
        <v>35</v>
      </c>
      <c r="J2" s="91">
        <f t="shared" ca="1" si="1"/>
        <v>35</v>
      </c>
      <c r="K2" s="91">
        <f t="shared" ca="1" si="1"/>
        <v>35</v>
      </c>
      <c r="L2" s="91">
        <f t="shared" ca="1" si="1"/>
        <v>35</v>
      </c>
      <c r="M2" s="91">
        <f t="shared" ca="1" si="1"/>
        <v>35</v>
      </c>
      <c r="N2" s="91">
        <f t="shared" ca="1" si="1"/>
        <v>36</v>
      </c>
      <c r="O2" s="91">
        <f t="shared" ca="1" si="1"/>
        <v>0</v>
      </c>
      <c r="P2" s="91">
        <f t="shared" ca="1" si="1"/>
        <v>0</v>
      </c>
      <c r="Q2" s="91">
        <f t="shared" ca="1" si="1"/>
        <v>0</v>
      </c>
      <c r="R2" s="91">
        <f t="shared" ca="1" si="1"/>
        <v>0</v>
      </c>
      <c r="S2" s="91">
        <f t="shared" ca="1" si="1"/>
        <v>0</v>
      </c>
      <c r="T2" s="91">
        <f t="shared" ca="1" si="1"/>
        <v>0</v>
      </c>
      <c r="U2" s="91">
        <f t="shared" ca="1" si="1"/>
        <v>0</v>
      </c>
      <c r="V2" s="91">
        <f t="shared" ca="1" si="1"/>
        <v>0</v>
      </c>
      <c r="W2" s="91">
        <f t="shared" ca="1" si="1"/>
        <v>7</v>
      </c>
      <c r="X2" s="92" t="s">
        <v>883</v>
      </c>
      <c r="Y2" s="86"/>
      <c r="Z2" s="87"/>
      <c r="AA2" s="87"/>
      <c r="AB2" s="87"/>
      <c r="AC2" s="87"/>
      <c r="AD2" s="87"/>
      <c r="AE2" s="87"/>
      <c r="AF2" s="1804" t="str">
        <f ca="1">"Page "&amp;_xlfn.SHEET()&amp;" sur "&amp;_xlfn.SHEETS()</f>
        <v>Page 37 sur 48</v>
      </c>
      <c r="AG2" s="1804"/>
      <c r="AH2" s="87"/>
      <c r="AI2" s="93" t="s">
        <v>482</v>
      </c>
      <c r="AJ2" s="94"/>
      <c r="AK2" s="95"/>
      <c r="AM2" s="90">
        <v>1</v>
      </c>
    </row>
    <row r="3" spans="2:39" s="89" customFormat="1" ht="44.1" customHeight="1">
      <c r="B3" s="1805" t="s">
        <v>884</v>
      </c>
      <c r="C3" s="1806"/>
      <c r="D3" s="1806"/>
      <c r="E3" s="1807" t="s">
        <v>885</v>
      </c>
      <c r="F3" s="1808"/>
      <c r="G3" s="1808"/>
      <c r="H3" s="1808"/>
      <c r="I3" s="1808"/>
      <c r="J3" s="1808"/>
      <c r="K3" s="1808"/>
      <c r="L3" s="1810" t="s">
        <v>886</v>
      </c>
      <c r="M3" s="1810"/>
      <c r="N3" s="1812" t="str">
        <f>IF(E3="","",UPPER(LEFT(TRIM(SUBSTITUTE(E3,CHAR(160),"")),1)))</f>
        <v>N</v>
      </c>
      <c r="O3" s="1812"/>
      <c r="P3" s="1812"/>
      <c r="Q3" s="1812"/>
      <c r="R3" s="1812"/>
      <c r="S3" s="1812"/>
      <c r="T3" s="1812"/>
      <c r="U3" s="1812"/>
      <c r="V3" s="1813"/>
      <c r="W3" s="92"/>
      <c r="X3" s="86"/>
      <c r="Y3" s="86"/>
      <c r="Z3" s="96" t="s">
        <v>887</v>
      </c>
      <c r="AA3" s="87"/>
      <c r="AB3" s="87"/>
      <c r="AC3" s="87"/>
      <c r="AD3" s="87"/>
      <c r="AE3" s="87"/>
      <c r="AF3" s="97" t="s">
        <v>888</v>
      </c>
      <c r="AG3" s="98" t="str">
        <f>AM150</f>
        <v>AM150</v>
      </c>
      <c r="AH3" s="87"/>
      <c r="AI3" s="99"/>
      <c r="AJ3" s="99"/>
      <c r="AK3" s="99"/>
      <c r="AM3" s="90">
        <v>1</v>
      </c>
    </row>
    <row r="4" spans="2:39" s="89" customFormat="1" ht="21" customHeight="1">
      <c r="B4" s="1802"/>
      <c r="C4" s="1803"/>
      <c r="D4" s="1803"/>
      <c r="E4" s="1809"/>
      <c r="F4" s="1809"/>
      <c r="G4" s="1809"/>
      <c r="H4" s="1809"/>
      <c r="I4" s="1809"/>
      <c r="J4" s="1809"/>
      <c r="K4" s="1809"/>
      <c r="L4" s="1811"/>
      <c r="M4" s="1811"/>
      <c r="N4" s="1814"/>
      <c r="O4" s="1814"/>
      <c r="P4" s="1814"/>
      <c r="Q4" s="1814"/>
      <c r="R4" s="1814"/>
      <c r="S4" s="1814"/>
      <c r="T4" s="1814"/>
      <c r="U4" s="1814"/>
      <c r="V4" s="1815"/>
      <c r="W4" s="92"/>
      <c r="X4" s="86"/>
      <c r="Y4" s="86"/>
      <c r="Z4" s="96" t="s">
        <v>889</v>
      </c>
      <c r="AA4" s="87"/>
      <c r="AB4" s="87"/>
      <c r="AC4" s="87"/>
      <c r="AD4" s="87"/>
      <c r="AE4" s="87"/>
      <c r="AF4" s="87"/>
      <c r="AG4" s="87"/>
      <c r="AH4" s="87"/>
      <c r="AI4" s="100" t="s">
        <v>484</v>
      </c>
      <c r="AJ4" s="101" t="s">
        <v>485</v>
      </c>
      <c r="AK4" s="102" t="s">
        <v>486</v>
      </c>
      <c r="AM4" s="90">
        <v>1</v>
      </c>
    </row>
    <row r="5" spans="2:39" s="89" customFormat="1" ht="30" customHeight="1">
      <c r="B5" s="1802" t="s">
        <v>890</v>
      </c>
      <c r="C5" s="1803"/>
      <c r="D5" s="1803"/>
      <c r="E5" s="103" t="str">
        <f>E3&amp;"  ► "&amp;L3&amp;"  ► "&amp;IF(LEN(I8&amp;"")&gt;0,I8,IF(ISNUMBER(E7),"Service au Poids","Service au nombre de Portions"))&amp;IF(LEN(C9&amp;"")&gt;0," ► "&amp;C9,"")&amp;" ► élément principal ► "&amp;B11</f>
        <v>NOM DE LA RECETTE  ► PORC  ► Service au nombre de Portions ► AUCUN MARQUAGE : VÉRIFIER LES COMPOSITIONS ► élément principal ► INGRÉDIENT de base</v>
      </c>
      <c r="F5" s="104"/>
      <c r="G5" s="87"/>
      <c r="H5" s="87"/>
      <c r="I5" s="87"/>
      <c r="J5" s="87"/>
      <c r="K5" s="87"/>
      <c r="L5" s="87"/>
      <c r="M5" s="87"/>
      <c r="N5" s="105" t="str">
        <f ca="1">IF(COUNTIF(B2:W2,"&lt;0.5")=0,"Aucune colonne masquée",COUNTIF(B2:W2,"&lt;0.5")&amp;" colonne(s) masquée(s) : "&amp;IF(B2&lt;0.5,B1&amp;" ","")&amp;IF(C2&lt;0.5,C1&amp;" ","")&amp;IF(D2&lt;0.5,D1&amp;" ","")&amp;IF(E2&lt;0.5,E1&amp;" ","")&amp;IF(F2&lt;0.5,F1&amp;" ","")&amp;IF(G2&lt;0.5,G1&amp;" ","")&amp;IF(H2&lt;0.5,H1&amp;" ","")&amp;IF(I2&lt;0.5,I1&amp;" ","")&amp;IF(J2&lt;0.5,J1&amp;" ","")&amp;IF(K2&lt;0.5,K1&amp;" ","")&amp;IF(L2&lt;0.5,L1&amp;" ","")&amp;IF(M2&lt;0.5,M1&amp;" ","")&amp;IF(N2&lt;0.5,N1&amp;" ","")&amp;IF(O2&lt;0.5,O1&amp;" ","")&amp;IF(P2&lt;0.5,P1&amp;" ","")&amp;IF(Q2&lt;0.5,Q1&amp;" ","")&amp;IF(R2&lt;0.5,R1&amp;" ","")&amp;IF(S2&lt;0.5,S1&amp;" ","")&amp;IF(T2&lt;0.5,T1&amp;" ","")&amp;IF(U2&lt;0.5,U1&amp;" ","")&amp;IF(V2&lt;0.5,V1&amp;" ","")&amp;IF(W2&lt;0.5,W1&amp;" ",""))</f>
        <v xml:space="preserve">8 colonne(s) masquée(s) : O P Q R S T U V </v>
      </c>
      <c r="O5" s="106"/>
      <c r="P5" s="107"/>
      <c r="Q5" s="107"/>
      <c r="R5" s="107"/>
      <c r="S5" s="108"/>
      <c r="T5" s="108"/>
      <c r="U5" s="108"/>
      <c r="V5" s="109"/>
      <c r="W5" s="92" t="s">
        <v>891</v>
      </c>
      <c r="X5" s="86"/>
      <c r="Y5" s="86"/>
      <c r="Z5" s="87"/>
      <c r="AA5" s="87"/>
      <c r="AB5" s="87"/>
      <c r="AC5" s="87"/>
      <c r="AD5" s="87"/>
      <c r="AE5" s="87"/>
      <c r="AF5" s="87"/>
      <c r="AG5" s="87"/>
      <c r="AH5" s="87"/>
      <c r="AI5" s="100" t="s">
        <v>488</v>
      </c>
      <c r="AJ5" s="101" t="s">
        <v>489</v>
      </c>
      <c r="AK5" s="102" t="s">
        <v>490</v>
      </c>
      <c r="AM5" s="90">
        <v>1</v>
      </c>
    </row>
    <row r="6" spans="2:39" s="89" customFormat="1" ht="45" customHeight="1">
      <c r="B6" s="111"/>
      <c r="C6" s="87"/>
      <c r="D6" s="87"/>
      <c r="E6" s="87"/>
      <c r="F6" s="104"/>
      <c r="G6" s="112" t="s">
        <v>894</v>
      </c>
      <c r="H6" s="113"/>
      <c r="I6" s="113"/>
      <c r="J6" s="87"/>
      <c r="K6" s="87"/>
      <c r="L6" s="87"/>
      <c r="M6" s="87"/>
      <c r="N6" s="114" t="s">
        <v>895</v>
      </c>
      <c r="O6" s="106"/>
      <c r="P6" s="107"/>
      <c r="Q6" s="107"/>
      <c r="R6" s="107"/>
      <c r="S6" s="108"/>
      <c r="T6" s="108"/>
      <c r="U6" s="108"/>
      <c r="V6" s="109"/>
      <c r="W6" s="92"/>
      <c r="X6" s="86"/>
      <c r="Y6" s="86"/>
      <c r="Z6" s="87"/>
      <c r="AA6" s="87"/>
      <c r="AB6" s="87"/>
      <c r="AC6" s="87"/>
      <c r="AD6" s="87"/>
      <c r="AE6" s="87"/>
      <c r="AF6" s="87"/>
      <c r="AG6" s="87"/>
      <c r="AH6" s="87"/>
      <c r="AI6" s="99"/>
      <c r="AJ6" s="116"/>
      <c r="AK6" s="99"/>
      <c r="AM6" s="90">
        <v>1</v>
      </c>
    </row>
    <row r="7" spans="2:39" s="89" customFormat="1" ht="39.950000000000003" customHeight="1">
      <c r="B7" s="117" t="str">
        <f>"❶ "&amp;B11&amp;" "&amp;" QTÉ BASE ►"</f>
        <v>❶ INGRÉDIENT de base  QTÉ BASE ►</v>
      </c>
      <c r="C7" s="118" t="str">
        <f>IF(AND(ISNUMBER(C11),LEN(D11&amp;"")&gt;0),C11&amp;" "&amp;TRIM(D11),"BASE À COMPLÉTER")</f>
        <v>1 kg</v>
      </c>
      <c r="D7" s="119" t="str">
        <f>"❷ POIDS "&amp;B11&amp;" "&amp;" à produire ►"</f>
        <v>❷ POIDS INGRÉDIENT de base  à produire ►</v>
      </c>
      <c r="E7" s="120"/>
      <c r="F7" s="121" t="str">
        <f>IF(LEN(D11&amp;"")=0,"",TRIM(D11))</f>
        <v>kg</v>
      </c>
      <c r="G7" s="122" t="s">
        <v>897</v>
      </c>
      <c r="H7" s="123" t="str">
        <f>IF(AND(LEN(I8&amp;"")=0,ISNUMBER(E7)),E7/C11,"")</f>
        <v/>
      </c>
      <c r="I7" s="124" t="s">
        <v>898</v>
      </c>
      <c r="J7" s="125">
        <v>10</v>
      </c>
      <c r="K7" s="119" t="s">
        <v>899</v>
      </c>
      <c r="L7" s="120">
        <v>20</v>
      </c>
      <c r="M7" s="122" t="s">
        <v>900</v>
      </c>
      <c r="N7" s="126">
        <f>IF(AND(LEN(I8&amp;"")=0,ISNUMBER(L7)),L7/J7,"")</f>
        <v>2</v>
      </c>
      <c r="O7" s="106"/>
      <c r="P7" s="107"/>
      <c r="Q7" s="107"/>
      <c r="R7" s="107"/>
      <c r="S7" s="108"/>
      <c r="T7" s="108"/>
      <c r="U7" s="108"/>
      <c r="V7" s="109"/>
      <c r="W7" s="92"/>
      <c r="X7" s="86"/>
      <c r="Y7" s="86"/>
      <c r="Z7" s="87"/>
      <c r="AA7" s="87"/>
      <c r="AB7" s="87"/>
      <c r="AC7" s="87"/>
      <c r="AD7" s="87"/>
      <c r="AE7" s="87"/>
      <c r="AF7" s="87"/>
      <c r="AG7" s="87"/>
      <c r="AH7" s="87"/>
      <c r="AI7" s="93" t="s">
        <v>901</v>
      </c>
      <c r="AJ7" s="94"/>
      <c r="AK7" s="95"/>
      <c r="AM7" s="90">
        <v>1</v>
      </c>
    </row>
    <row r="8" spans="2:39" s="89" customFormat="1" ht="30" customHeight="1">
      <c r="B8" s="127" t="s">
        <v>902</v>
      </c>
      <c r="C8" s="128" t="s">
        <v>903</v>
      </c>
      <c r="D8" s="128"/>
      <c r="E8" s="128"/>
      <c r="F8" s="128"/>
      <c r="G8" s="128"/>
      <c r="H8" s="128"/>
      <c r="I8" s="1798" t="str">
        <f>IF(AND(LEN(E7&amp;"")=0,LEN(L7&amp;"")=0),"SAISIR UNE CIBLE EN E7 OU L7",IF(AND(LEN(E7&amp;"")&gt;0,LEN(L7&amp;"")&gt;0),"CHOISIR POIDS OU PORTIONS : EFFACER UNE CIBLE",IF(LEN(E7&amp;"")&gt;0,IF(NOT(ISNUMBER(E7)),"POIDS DEMANDÉ NON NUMÉRIQUE",IF(E7&lt;=0,"POIDS DEMANDÉ DOIT ÊTRE POSITIF",IF(OR(NOT(ISNUMBER(C11)),C11&lt;=0),"QUANTITÉ DE BASE C11 À VÉRIFIER",IF(COUNTIF($S$41:$S$79,UPPER(TRIM(CLEAN(SUBSTITUTE(D11,CHAR(160)," ")))))=0,"UNITÉ D11 À VÉRIFIER",IF(AND(VLOOKUP(UPPER(TRIM(CLEAN(SUBSTITUTE(D11,CHAR(160)," ")))),$S$41:$V$79,3,FALSE)&lt;&gt;"MASSE",VLOOKUP(UPPER(TRIM(CLEAN(SUBSTITUTE(D11,CHAR(160)," ")))),$S$41:$V$79,3,FALSE)&lt;&gt;"VOLUME"),"D11 : UNITÉ DE MASSE OU VOLUME REQUISE",""))))),IF(NOT(ISNUMBER(L7)),"PORTIONS DEMANDÉES : ENTIER POSITIF",IF(OR(L7&lt;=0,MOD(L7,1)&lt;&gt;0),"PORTIONS DEMANDÉES : ENTIER POSITIF",IF(NOT(ISNUMBER(J7)),"PORTIONS AUTEUR J7 : ENTIER POSITIF",IF(OR(J7&lt;=0,MOD(J7,1)&lt;&gt;0),"PORTIONS AUTEUR J7 : ENTIER POSITIF","")))))))</f>
        <v/>
      </c>
      <c r="J8" s="1799"/>
      <c r="K8" s="87"/>
      <c r="L8" s="87"/>
      <c r="M8" s="87"/>
      <c r="N8" s="129"/>
      <c r="O8" s="106"/>
      <c r="P8" s="107"/>
      <c r="Q8" s="107"/>
      <c r="R8" s="107"/>
      <c r="S8" s="108"/>
      <c r="T8" s="108"/>
      <c r="U8" s="108"/>
      <c r="V8" s="109"/>
      <c r="W8" s="92"/>
      <c r="X8" s="86"/>
      <c r="Y8" s="86"/>
      <c r="Z8" s="87"/>
      <c r="AA8" s="87"/>
      <c r="AB8" s="87"/>
      <c r="AC8" s="87"/>
      <c r="AD8" s="87"/>
      <c r="AE8" s="87"/>
      <c r="AF8" s="87"/>
      <c r="AG8" s="87"/>
      <c r="AH8" s="87"/>
      <c r="AI8" s="130" t="s">
        <v>904</v>
      </c>
      <c r="AJ8" s="131" t="s">
        <v>576</v>
      </c>
      <c r="AK8" s="132" t="s">
        <v>905</v>
      </c>
      <c r="AM8" s="90">
        <v>1</v>
      </c>
    </row>
    <row r="9" spans="2:39" s="89" customFormat="1" ht="38.1" customHeight="1">
      <c r="B9" s="133" t="s">
        <v>906</v>
      </c>
      <c r="C9" s="134" t="str">
        <f>IF(AND(SUM(S11:S35)=0,SUM(T11:T35)=0),"AUCUN MARQUAGE : VÉRIFIER LES COMPOSITIONS",SUM(S11:S35)&amp;" ligne(s) marquée(s) * ; "&amp;SUM(T11:T35)&amp;" produit(s) à vérifier ?")</f>
        <v>AUCUN MARQUAGE : VÉRIFIER LES COMPOSITIONS</v>
      </c>
      <c r="D9" s="134"/>
      <c r="E9" s="134"/>
      <c r="F9" s="134" t="str">
        <f>IF(AND(COUNTIF(B11:B35,"*~**")=0,COUNTIF(B11:B35,"*~?*")=0),"",IF(COUNTIF(B11:B35,"*~**")&gt;0,COUNTIF(B11:B35,"*~**")&amp;" allergène"&amp;IF(COUNTIF(B11:B35,"*~**")&gt;1,"s","")&amp;" repéré"&amp;IF(COUNTIF(B11:B35,"*~**")&gt;1,"s","")&amp;" par *","")&amp;IF(AND(COUNTIF(B11:B35,"*~**")&gt;0,COUNTIF(B11:B35,"*~?*")&gt;0)," | ","")&amp;IF(COUNTIF(B11:B35,"*~?*")&gt;0,COUNTIF(B11:B35,"*~?*")&amp;" produit"&amp;IF(COUNTIF(B11:B35,"*~?*")&gt;1,"s","")&amp;" à vérifier par ?",""))</f>
        <v/>
      </c>
      <c r="G9" s="135"/>
      <c r="H9" s="135"/>
      <c r="I9" s="135" t="s">
        <v>907</v>
      </c>
      <c r="J9" s="135"/>
      <c r="K9" s="135"/>
      <c r="L9" s="135"/>
      <c r="M9" s="135"/>
      <c r="N9" s="136"/>
      <c r="O9" s="106"/>
      <c r="P9" s="107"/>
      <c r="Q9" s="107"/>
      <c r="R9" s="107"/>
      <c r="S9" s="108"/>
      <c r="T9" s="108"/>
      <c r="U9" s="108"/>
      <c r="V9" s="109"/>
      <c r="W9" s="92"/>
      <c r="X9" s="86"/>
      <c r="Y9" s="86"/>
      <c r="Z9" s="87"/>
      <c r="AA9" s="87"/>
      <c r="AB9" s="87"/>
      <c r="AC9" s="87"/>
      <c r="AD9" s="87"/>
      <c r="AE9" s="87"/>
      <c r="AF9" s="87"/>
      <c r="AG9" s="87"/>
      <c r="AH9" s="87"/>
      <c r="AI9" s="130" t="s">
        <v>909</v>
      </c>
      <c r="AJ9" s="131" t="s">
        <v>497</v>
      </c>
      <c r="AK9" s="132" t="s">
        <v>910</v>
      </c>
      <c r="AM9" s="90">
        <v>1</v>
      </c>
    </row>
    <row r="10" spans="2:39" s="89" customFormat="1" ht="51.95" customHeight="1">
      <c r="B10" s="137" t="s">
        <v>911</v>
      </c>
      <c r="C10" s="138" t="s">
        <v>912</v>
      </c>
      <c r="D10" s="138" t="s">
        <v>913</v>
      </c>
      <c r="E10" s="1800" t="s">
        <v>914</v>
      </c>
      <c r="F10" s="1800"/>
      <c r="G10" s="1800" t="s">
        <v>915</v>
      </c>
      <c r="H10" s="1801"/>
      <c r="I10" s="139" t="s">
        <v>916</v>
      </c>
      <c r="J10" s="140" t="s">
        <v>917</v>
      </c>
      <c r="K10" s="141" t="s">
        <v>918</v>
      </c>
      <c r="L10" s="142" t="s">
        <v>917</v>
      </c>
      <c r="M10" s="143" t="s">
        <v>919</v>
      </c>
      <c r="N10" s="144" t="s">
        <v>917</v>
      </c>
      <c r="O10" s="106"/>
      <c r="P10" s="107"/>
      <c r="Q10" s="107"/>
      <c r="R10" s="107"/>
      <c r="S10" s="108"/>
      <c r="T10" s="108"/>
      <c r="U10" s="108"/>
      <c r="V10" s="145"/>
      <c r="W10" s="92"/>
      <c r="X10" s="86"/>
      <c r="Y10" s="86"/>
      <c r="Z10" s="87"/>
      <c r="AA10" s="87"/>
      <c r="AB10" s="87"/>
      <c r="AC10" s="87"/>
      <c r="AD10" s="87"/>
      <c r="AE10" s="87"/>
      <c r="AF10" s="87"/>
      <c r="AG10" s="87"/>
      <c r="AH10" s="87"/>
      <c r="AI10" s="130" t="s">
        <v>923</v>
      </c>
      <c r="AJ10" s="131" t="s">
        <v>584</v>
      </c>
      <c r="AK10" s="132" t="s">
        <v>924</v>
      </c>
      <c r="AM10" s="90">
        <v>1</v>
      </c>
    </row>
    <row r="11" spans="2:39" s="89" customFormat="1" ht="39.950000000000003" customHeight="1">
      <c r="B11" s="146" t="s">
        <v>925</v>
      </c>
      <c r="C11" s="147">
        <v>1</v>
      </c>
      <c r="D11" s="148" t="s">
        <v>926</v>
      </c>
      <c r="E11" s="149">
        <f t="shared" ref="E11:E35" si="2">IF(LEN(B11&amp;"")=0,"",IF(LEN($I$8&amp;"")&gt;0,"",IF(UPPER(TRIM(CLEAN(SUBSTITUTE(D11,CHAR(160)," "))))="QT. SUFFISANTE","",IF(LEN(C11&amp;"")=0,"QTÉ À COMPLÉTER",IF(OR(NOT(ISNUMBER(C11)),C11&lt;0),"QTÉ À VÉRIFIER",IF(LEN(D11&amp;"")=0,"UNITÉ MANQUANTE",IF(COUNTIF($S$41:$S$79,UPPER(TRIM(CLEAN(SUBSTITUTE(D11,CHAR(160)," ")))))=0,"UNITÉ À VÉRIFIER",IF(VLOOKUP(UPPER(TRIM(CLEAN(SUBSTITUTE(D11,CHAR(160)," ")))),$S$41:$V$79,3,FALSE)="PIÈCE",ROUNDUP(C11*IF(ISNUMBER($E$7),$H$7,$N$7),0),C11*IF(ISNUMBER($E$7),$H$7,$N$7)))))))))</f>
        <v>2</v>
      </c>
      <c r="F11" s="150" t="str">
        <f t="shared" ref="F11:F35" si="3">IF(OR(LEN(B11&amp;"")=0,LEN($I$8&amp;"")&gt;0),"",IF(O11="QT. SUFFISANTE","Q.S.",IF(NOT(ISNUMBER(E11)),E11,IF(P11="","UNITÉ À VÉRIFIER",IF(OR(P11="MASSE",P11="VOLUME"),IF(Q11&gt;=1,(INT(ROUND(Q11*100,0)/100)&amp;","&amp;IF(MOD(ROUND(Q11*100,0),100)&lt;10,"0","")&amp;MOD(ROUND(Q11*100,0),100))&amp;IF(P11="MASSE"," Kg"," L"),ROUND(Q11*IF(P11="MASSE",1000,100),3)&amp;IF(P11="MASSE"," g"," cl")),ROUND(E11,IF(P11="PIÈCE",0,3))&amp;" "&amp;R11)))))</f>
        <v>2,00 Kg</v>
      </c>
      <c r="G11" s="1820"/>
      <c r="H11" s="1821"/>
      <c r="I11" s="151" t="s">
        <v>927</v>
      </c>
      <c r="J11" s="152"/>
      <c r="K11" s="153" t="s">
        <v>928</v>
      </c>
      <c r="L11" s="154" t="s">
        <v>929</v>
      </c>
      <c r="M11" s="155" t="s">
        <v>930</v>
      </c>
      <c r="N11" s="152"/>
      <c r="O11" s="156" t="str">
        <f t="shared" ref="O11:O35" si="4">UPPER(TRIM(CLEAN(SUBSTITUTE(D11,CHAR(160)," "))))</f>
        <v>KG</v>
      </c>
      <c r="P11" s="157" t="str">
        <f t="shared" ref="P11:P35" si="5">IF(COUNTIF($S$41:$S$79,O11)=0,"",VLOOKUP(O11,$S$41:$V$79,3,FALSE))</f>
        <v>MASSE</v>
      </c>
      <c r="Q11" s="158">
        <f t="shared" ref="Q11:Q35" si="6">IF(AND(ISNUMBER(E11),OR(P11="MASSE",P11="VOLUME")),E11*VLOOKUP(O11,$S$41:$V$79,2,FALSE),"")</f>
        <v>2</v>
      </c>
      <c r="R11" s="157" t="str">
        <f t="shared" ref="R11:R35" si="7">IF(COUNTIF($S$41:$S$79,O11)=0,"",VLOOKUP(O11,$S$41:$V$79,4,FALSE))</f>
        <v>Kg</v>
      </c>
      <c r="S11" s="159">
        <f t="shared" ref="S11:S35" si="8">IF(ISNUMBER(FIND("*",B11)),1,0)</f>
        <v>0</v>
      </c>
      <c r="T11" s="159">
        <f t="shared" ref="T11:T35" si="9">IF(ISNUMBER(FIND("?",B11)),1,0)</f>
        <v>0</v>
      </c>
      <c r="U11" s="159"/>
      <c r="V11" s="160"/>
      <c r="W11" s="92"/>
      <c r="X11" s="86"/>
      <c r="Y11" s="86"/>
      <c r="Z11" s="87"/>
      <c r="AA11" s="87"/>
      <c r="AB11" s="87"/>
      <c r="AC11" s="87"/>
      <c r="AD11" s="87"/>
      <c r="AE11" s="87"/>
      <c r="AF11" s="87"/>
      <c r="AG11" s="87"/>
      <c r="AH11" s="87"/>
      <c r="AI11" s="130" t="s">
        <v>931</v>
      </c>
      <c r="AJ11" s="131" t="s">
        <v>932</v>
      </c>
      <c r="AK11" s="132" t="s">
        <v>933</v>
      </c>
      <c r="AM11" s="90">
        <v>1</v>
      </c>
    </row>
    <row r="12" spans="2:39" s="89" customFormat="1" ht="39.950000000000003" customHeight="1">
      <c r="B12" s="161"/>
      <c r="C12" s="162"/>
      <c r="D12" s="88"/>
      <c r="E12" s="163" t="str">
        <f t="shared" si="2"/>
        <v/>
      </c>
      <c r="F12" s="150" t="str">
        <f t="shared" si="3"/>
        <v/>
      </c>
      <c r="G12" s="1820"/>
      <c r="H12" s="1821"/>
      <c r="I12" s="164" t="s">
        <v>934</v>
      </c>
      <c r="J12" s="165"/>
      <c r="K12" s="153" t="s">
        <v>935</v>
      </c>
      <c r="L12" s="166" t="s">
        <v>936</v>
      </c>
      <c r="M12" s="155" t="s">
        <v>937</v>
      </c>
      <c r="N12" s="167">
        <v>46298.416666666664</v>
      </c>
      <c r="O12" s="168" t="str">
        <f t="shared" si="4"/>
        <v/>
      </c>
      <c r="P12" s="169" t="str">
        <f t="shared" si="5"/>
        <v/>
      </c>
      <c r="Q12" s="169" t="str">
        <f t="shared" si="6"/>
        <v/>
      </c>
      <c r="R12" s="169" t="str">
        <f t="shared" si="7"/>
        <v/>
      </c>
      <c r="S12" s="170">
        <f t="shared" si="8"/>
        <v>0</v>
      </c>
      <c r="T12" s="170">
        <f t="shared" si="9"/>
        <v>0</v>
      </c>
      <c r="U12" s="170"/>
      <c r="V12" s="171"/>
      <c r="W12" s="92"/>
      <c r="X12" s="86"/>
      <c r="Y12" s="86"/>
      <c r="Z12" s="87"/>
      <c r="AA12" s="87"/>
      <c r="AB12" s="87"/>
      <c r="AC12" s="87"/>
      <c r="AD12" s="87"/>
      <c r="AE12" s="87"/>
      <c r="AF12" s="110"/>
      <c r="AG12" s="87"/>
      <c r="AH12" s="87"/>
      <c r="AI12" s="130" t="s">
        <v>938</v>
      </c>
      <c r="AJ12" s="131" t="s">
        <v>741</v>
      </c>
      <c r="AK12" s="132" t="s">
        <v>939</v>
      </c>
      <c r="AM12" s="90">
        <v>1</v>
      </c>
    </row>
    <row r="13" spans="2:39" s="89" customFormat="1" ht="39.950000000000003" customHeight="1">
      <c r="B13" s="161"/>
      <c r="C13" s="162"/>
      <c r="D13" s="88"/>
      <c r="E13" s="163" t="str">
        <f t="shared" si="2"/>
        <v/>
      </c>
      <c r="F13" s="150" t="str">
        <f t="shared" si="3"/>
        <v/>
      </c>
      <c r="G13" s="1820"/>
      <c r="H13" s="1821"/>
      <c r="I13" s="164" t="s">
        <v>940</v>
      </c>
      <c r="J13" s="152"/>
      <c r="K13" s="153" t="s">
        <v>941</v>
      </c>
      <c r="L13" s="154">
        <v>100</v>
      </c>
      <c r="M13" s="155" t="s">
        <v>942</v>
      </c>
      <c r="N13" s="172">
        <v>68</v>
      </c>
      <c r="O13" s="168" t="str">
        <f t="shared" si="4"/>
        <v/>
      </c>
      <c r="P13" s="169" t="str">
        <f t="shared" si="5"/>
        <v/>
      </c>
      <c r="Q13" s="169" t="str">
        <f t="shared" si="6"/>
        <v/>
      </c>
      <c r="R13" s="169" t="str">
        <f t="shared" si="7"/>
        <v/>
      </c>
      <c r="S13" s="170">
        <f t="shared" si="8"/>
        <v>0</v>
      </c>
      <c r="T13" s="170">
        <f t="shared" si="9"/>
        <v>0</v>
      </c>
      <c r="U13" s="170"/>
      <c r="V13" s="171"/>
      <c r="W13" s="92"/>
      <c r="X13" s="86"/>
      <c r="Y13" s="86"/>
      <c r="Z13" s="87"/>
      <c r="AA13" s="87"/>
      <c r="AB13" s="87"/>
      <c r="AC13" s="87"/>
      <c r="AD13" s="87"/>
      <c r="AE13" s="87"/>
      <c r="AF13" s="87"/>
      <c r="AG13" s="87"/>
      <c r="AH13" s="87"/>
      <c r="AI13" s="130" t="s">
        <v>943</v>
      </c>
      <c r="AJ13" s="131" t="s">
        <v>944</v>
      </c>
      <c r="AK13" s="132" t="s">
        <v>945</v>
      </c>
      <c r="AM13" s="90">
        <v>1</v>
      </c>
    </row>
    <row r="14" spans="2:39" s="89" customFormat="1" ht="39.950000000000003" customHeight="1">
      <c r="B14" s="161"/>
      <c r="C14" s="162"/>
      <c r="D14" s="88"/>
      <c r="E14" s="163" t="str">
        <f t="shared" si="2"/>
        <v/>
      </c>
      <c r="F14" s="150" t="str">
        <f t="shared" si="3"/>
        <v/>
      </c>
      <c r="G14" s="1820"/>
      <c r="H14" s="1821"/>
      <c r="I14" s="164" t="s">
        <v>946</v>
      </c>
      <c r="J14" s="166" t="s">
        <v>947</v>
      </c>
      <c r="K14" s="153" t="s">
        <v>948</v>
      </c>
      <c r="L14" s="154" t="s">
        <v>949</v>
      </c>
      <c r="M14" s="155" t="s">
        <v>950</v>
      </c>
      <c r="N14" s="172">
        <v>65.8</v>
      </c>
      <c r="O14" s="168" t="str">
        <f t="shared" si="4"/>
        <v/>
      </c>
      <c r="P14" s="169" t="str">
        <f t="shared" si="5"/>
        <v/>
      </c>
      <c r="Q14" s="169" t="str">
        <f t="shared" si="6"/>
        <v/>
      </c>
      <c r="R14" s="169" t="str">
        <f t="shared" si="7"/>
        <v/>
      </c>
      <c r="S14" s="170">
        <f t="shared" si="8"/>
        <v>0</v>
      </c>
      <c r="T14" s="170">
        <f t="shared" si="9"/>
        <v>0</v>
      </c>
      <c r="U14" s="170"/>
      <c r="V14" s="171"/>
      <c r="W14" s="92"/>
      <c r="X14" s="86"/>
      <c r="Y14" s="86"/>
      <c r="Z14" s="87"/>
      <c r="AA14" s="87"/>
      <c r="AB14" s="87"/>
      <c r="AC14" s="87"/>
      <c r="AD14" s="87"/>
      <c r="AE14" s="87"/>
      <c r="AF14" s="87"/>
      <c r="AG14" s="87"/>
      <c r="AH14" s="87"/>
      <c r="AI14" s="130" t="s">
        <v>951</v>
      </c>
      <c r="AJ14" s="131" t="s">
        <v>952</v>
      </c>
      <c r="AK14" s="132" t="s">
        <v>953</v>
      </c>
      <c r="AM14" s="90">
        <v>1</v>
      </c>
    </row>
    <row r="15" spans="2:39" s="89" customFormat="1" ht="39.950000000000003" customHeight="1">
      <c r="B15" s="161"/>
      <c r="C15" s="162"/>
      <c r="D15" s="88"/>
      <c r="E15" s="163" t="str">
        <f t="shared" si="2"/>
        <v/>
      </c>
      <c r="F15" s="150" t="str">
        <f t="shared" si="3"/>
        <v/>
      </c>
      <c r="G15" s="1820"/>
      <c r="H15" s="1821"/>
      <c r="I15" s="164" t="s">
        <v>954</v>
      </c>
      <c r="J15" s="173"/>
      <c r="K15" s="153" t="s">
        <v>955</v>
      </c>
      <c r="L15" s="154" t="s">
        <v>956</v>
      </c>
      <c r="M15" s="155" t="s">
        <v>957</v>
      </c>
      <c r="N15" s="154" t="s">
        <v>958</v>
      </c>
      <c r="O15" s="168" t="str">
        <f t="shared" si="4"/>
        <v/>
      </c>
      <c r="P15" s="169" t="str">
        <f t="shared" si="5"/>
        <v/>
      </c>
      <c r="Q15" s="169" t="str">
        <f t="shared" si="6"/>
        <v/>
      </c>
      <c r="R15" s="169" t="str">
        <f t="shared" si="7"/>
        <v/>
      </c>
      <c r="S15" s="170">
        <f t="shared" si="8"/>
        <v>0</v>
      </c>
      <c r="T15" s="170">
        <f t="shared" si="9"/>
        <v>0</v>
      </c>
      <c r="U15" s="170"/>
      <c r="V15" s="171"/>
      <c r="W15" s="92"/>
      <c r="X15" s="86"/>
      <c r="Y15" s="86"/>
      <c r="Z15" s="87"/>
      <c r="AA15" s="174" t="s">
        <v>959</v>
      </c>
      <c r="AB15" s="87"/>
      <c r="AC15" s="175" t="s">
        <v>960</v>
      </c>
      <c r="AD15" s="176" t="s">
        <v>961</v>
      </c>
      <c r="AE15" s="176" t="s">
        <v>962</v>
      </c>
      <c r="AF15" s="87"/>
      <c r="AG15" s="87"/>
      <c r="AH15" s="87"/>
      <c r="AI15" s="130" t="s">
        <v>963</v>
      </c>
      <c r="AJ15" s="131" t="s">
        <v>964</v>
      </c>
      <c r="AK15" s="132" t="s">
        <v>965</v>
      </c>
      <c r="AM15" s="90">
        <v>1</v>
      </c>
    </row>
    <row r="16" spans="2:39" s="89" customFormat="1" ht="39.950000000000003" customHeight="1">
      <c r="B16" s="161"/>
      <c r="C16" s="162"/>
      <c r="D16" s="88"/>
      <c r="E16" s="163" t="str">
        <f t="shared" si="2"/>
        <v/>
      </c>
      <c r="F16" s="150" t="str">
        <f t="shared" si="3"/>
        <v/>
      </c>
      <c r="G16" s="1820"/>
      <c r="H16" s="1821"/>
      <c r="I16" s="164" t="s">
        <v>966</v>
      </c>
      <c r="J16" s="177"/>
      <c r="K16" s="153" t="s">
        <v>967</v>
      </c>
      <c r="L16" s="178"/>
      <c r="M16" s="155" t="s">
        <v>968</v>
      </c>
      <c r="N16" s="152" t="s">
        <v>969</v>
      </c>
      <c r="O16" s="168" t="str">
        <f t="shared" si="4"/>
        <v/>
      </c>
      <c r="P16" s="169" t="str">
        <f t="shared" si="5"/>
        <v/>
      </c>
      <c r="Q16" s="169" t="str">
        <f t="shared" si="6"/>
        <v/>
      </c>
      <c r="R16" s="169" t="str">
        <f t="shared" si="7"/>
        <v/>
      </c>
      <c r="S16" s="170">
        <f t="shared" si="8"/>
        <v>0</v>
      </c>
      <c r="T16" s="170">
        <f t="shared" si="9"/>
        <v>0</v>
      </c>
      <c r="U16" s="170"/>
      <c r="V16" s="171"/>
      <c r="W16" s="92"/>
      <c r="X16" s="86"/>
      <c r="Y16" s="86"/>
      <c r="Z16" s="87"/>
      <c r="AA16" s="179" t="s">
        <v>970</v>
      </c>
      <c r="AB16" s="87"/>
      <c r="AC16" s="180" t="s">
        <v>971</v>
      </c>
      <c r="AD16" s="181" t="s">
        <v>972</v>
      </c>
      <c r="AE16" s="181" t="s">
        <v>973</v>
      </c>
      <c r="AF16" s="87"/>
      <c r="AG16" s="87"/>
      <c r="AH16" s="87"/>
      <c r="AI16" s="182" t="s">
        <v>974</v>
      </c>
      <c r="AJ16" s="183" t="s">
        <v>975</v>
      </c>
      <c r="AK16" s="184" t="s">
        <v>976</v>
      </c>
      <c r="AM16" s="90">
        <v>1</v>
      </c>
    </row>
    <row r="17" spans="2:39" s="89" customFormat="1" ht="39.950000000000003" customHeight="1">
      <c r="B17" s="161"/>
      <c r="C17" s="162"/>
      <c r="D17" s="88"/>
      <c r="E17" s="163" t="str">
        <f t="shared" si="2"/>
        <v/>
      </c>
      <c r="F17" s="150" t="str">
        <f t="shared" si="3"/>
        <v/>
      </c>
      <c r="G17" s="1820"/>
      <c r="H17" s="1821"/>
      <c r="I17" s="164" t="s">
        <v>977</v>
      </c>
      <c r="J17" s="185"/>
      <c r="K17" s="153" t="s">
        <v>978</v>
      </c>
      <c r="L17" s="186"/>
      <c r="M17" s="155" t="s">
        <v>979</v>
      </c>
      <c r="N17" s="154" t="s">
        <v>980</v>
      </c>
      <c r="O17" s="168" t="str">
        <f t="shared" si="4"/>
        <v/>
      </c>
      <c r="P17" s="169" t="str">
        <f t="shared" si="5"/>
        <v/>
      </c>
      <c r="Q17" s="169" t="str">
        <f t="shared" si="6"/>
        <v/>
      </c>
      <c r="R17" s="169" t="str">
        <f t="shared" si="7"/>
        <v/>
      </c>
      <c r="S17" s="170">
        <f t="shared" si="8"/>
        <v>0</v>
      </c>
      <c r="T17" s="170">
        <f t="shared" si="9"/>
        <v>0</v>
      </c>
      <c r="U17" s="170"/>
      <c r="V17" s="171"/>
      <c r="W17" s="92"/>
      <c r="X17" s="86"/>
      <c r="Y17" s="86"/>
      <c r="Z17" s="87"/>
      <c r="AA17" s="179" t="s">
        <v>981</v>
      </c>
      <c r="AB17" s="87"/>
      <c r="AC17" s="187" t="s">
        <v>982</v>
      </c>
      <c r="AD17" s="188" t="s">
        <v>983</v>
      </c>
      <c r="AE17" s="188" t="s">
        <v>984</v>
      </c>
      <c r="AF17" s="87"/>
      <c r="AG17" s="87"/>
      <c r="AH17" s="87"/>
      <c r="AI17" s="182" t="s">
        <v>985</v>
      </c>
      <c r="AJ17" s="183" t="s">
        <v>986</v>
      </c>
      <c r="AK17" s="184" t="s">
        <v>987</v>
      </c>
      <c r="AM17" s="90">
        <v>1</v>
      </c>
    </row>
    <row r="18" spans="2:39" s="89" customFormat="1" ht="39.950000000000003" customHeight="1">
      <c r="B18" s="161"/>
      <c r="C18" s="162"/>
      <c r="D18" s="88"/>
      <c r="E18" s="163" t="str">
        <f t="shared" si="2"/>
        <v/>
      </c>
      <c r="F18" s="150" t="str">
        <f t="shared" si="3"/>
        <v/>
      </c>
      <c r="G18" s="1820"/>
      <c r="H18" s="1821"/>
      <c r="I18" s="164" t="s">
        <v>988</v>
      </c>
      <c r="J18" s="166" t="s">
        <v>989</v>
      </c>
      <c r="K18" s="153" t="s">
        <v>990</v>
      </c>
      <c r="L18" s="186"/>
      <c r="M18" s="155" t="s">
        <v>28</v>
      </c>
      <c r="N18" s="189" t="s">
        <v>903</v>
      </c>
      <c r="O18" s="168" t="str">
        <f t="shared" si="4"/>
        <v/>
      </c>
      <c r="P18" s="169" t="str">
        <f t="shared" si="5"/>
        <v/>
      </c>
      <c r="Q18" s="169" t="str">
        <f t="shared" si="6"/>
        <v/>
      </c>
      <c r="R18" s="169" t="str">
        <f t="shared" si="7"/>
        <v/>
      </c>
      <c r="S18" s="170">
        <f t="shared" si="8"/>
        <v>0</v>
      </c>
      <c r="T18" s="170">
        <f t="shared" si="9"/>
        <v>0</v>
      </c>
      <c r="U18" s="170"/>
      <c r="V18" s="171"/>
      <c r="W18" s="92"/>
      <c r="X18" s="86"/>
      <c r="Y18" s="86"/>
      <c r="Z18" s="87"/>
      <c r="AA18" s="179" t="s">
        <v>991</v>
      </c>
      <c r="AB18" s="87"/>
      <c r="AC18" s="180" t="s">
        <v>992</v>
      </c>
      <c r="AD18" s="181" t="s">
        <v>993</v>
      </c>
      <c r="AE18" s="181" t="s">
        <v>993</v>
      </c>
      <c r="AF18" s="87"/>
      <c r="AG18" s="87"/>
      <c r="AH18" s="87"/>
      <c r="AI18" s="99"/>
      <c r="AJ18" s="99"/>
      <c r="AK18" s="99"/>
      <c r="AM18" s="90">
        <v>1</v>
      </c>
    </row>
    <row r="19" spans="2:39" s="89" customFormat="1" ht="39.950000000000003" customHeight="1">
      <c r="B19" s="161"/>
      <c r="C19" s="162"/>
      <c r="D19" s="88"/>
      <c r="E19" s="163" t="str">
        <f t="shared" si="2"/>
        <v/>
      </c>
      <c r="F19" s="150" t="str">
        <f t="shared" si="3"/>
        <v/>
      </c>
      <c r="G19" s="1820"/>
      <c r="H19" s="1821"/>
      <c r="I19" s="164" t="s">
        <v>994</v>
      </c>
      <c r="J19" s="190"/>
      <c r="K19" s="153" t="s">
        <v>995</v>
      </c>
      <c r="L19" s="154" t="s">
        <v>996</v>
      </c>
      <c r="M19" s="191" t="s">
        <v>997</v>
      </c>
      <c r="N19" s="192">
        <v>46298.465277777781</v>
      </c>
      <c r="O19" s="168" t="str">
        <f t="shared" si="4"/>
        <v/>
      </c>
      <c r="P19" s="169" t="str">
        <f t="shared" si="5"/>
        <v/>
      </c>
      <c r="Q19" s="169" t="str">
        <f t="shared" si="6"/>
        <v/>
      </c>
      <c r="R19" s="169" t="str">
        <f t="shared" si="7"/>
        <v/>
      </c>
      <c r="S19" s="170">
        <f t="shared" si="8"/>
        <v>0</v>
      </c>
      <c r="T19" s="170">
        <f t="shared" si="9"/>
        <v>0</v>
      </c>
      <c r="U19" s="170"/>
      <c r="V19" s="171"/>
      <c r="W19" s="193" t="str">
        <f>ADDRESS(ROW(N19),COLUMN(N19),4)</f>
        <v>N19</v>
      </c>
      <c r="X19" s="1797" t="s">
        <v>998</v>
      </c>
      <c r="Y19" s="1797"/>
      <c r="Z19" s="1797"/>
      <c r="AA19" s="179" t="s">
        <v>999</v>
      </c>
      <c r="AB19" s="87"/>
      <c r="AC19" s="187" t="s">
        <v>1000</v>
      </c>
      <c r="AD19" s="188" t="s">
        <v>1001</v>
      </c>
      <c r="AE19" s="188" t="s">
        <v>1002</v>
      </c>
      <c r="AF19" s="87"/>
      <c r="AG19" s="87"/>
      <c r="AH19" s="87"/>
      <c r="AI19" s="194" t="s">
        <v>1003</v>
      </c>
      <c r="AJ19" s="195"/>
      <c r="AK19" s="196"/>
      <c r="AM19" s="90">
        <v>1</v>
      </c>
    </row>
    <row r="20" spans="2:39" s="89" customFormat="1" ht="39.950000000000003" customHeight="1">
      <c r="B20" s="161"/>
      <c r="C20" s="162"/>
      <c r="D20" s="88"/>
      <c r="E20" s="163" t="str">
        <f t="shared" si="2"/>
        <v/>
      </c>
      <c r="F20" s="150" t="str">
        <f t="shared" si="3"/>
        <v/>
      </c>
      <c r="G20" s="1820"/>
      <c r="H20" s="1821"/>
      <c r="I20" s="164" t="s">
        <v>1004</v>
      </c>
      <c r="J20" s="152"/>
      <c r="K20" s="153" t="s">
        <v>1005</v>
      </c>
      <c r="L20" s="197"/>
      <c r="M20" s="155" t="s">
        <v>1006</v>
      </c>
      <c r="N20" s="198"/>
      <c r="O20" s="168" t="str">
        <f t="shared" si="4"/>
        <v/>
      </c>
      <c r="P20" s="169" t="str">
        <f t="shared" si="5"/>
        <v/>
      </c>
      <c r="Q20" s="169" t="str">
        <f t="shared" si="6"/>
        <v/>
      </c>
      <c r="R20" s="169" t="str">
        <f t="shared" si="7"/>
        <v/>
      </c>
      <c r="S20" s="170">
        <f t="shared" si="8"/>
        <v>0</v>
      </c>
      <c r="T20" s="170">
        <f t="shared" si="9"/>
        <v>0</v>
      </c>
      <c r="U20" s="170"/>
      <c r="V20" s="171"/>
      <c r="W20" s="199" t="s">
        <v>1007</v>
      </c>
      <c r="X20" s="86"/>
      <c r="Y20" s="86"/>
      <c r="Z20" s="87"/>
      <c r="AA20" s="179" t="s">
        <v>1008</v>
      </c>
      <c r="AB20" s="87"/>
      <c r="AC20" s="180" t="s">
        <v>1009</v>
      </c>
      <c r="AD20" s="181" t="s">
        <v>1010</v>
      </c>
      <c r="AE20" s="181" t="s">
        <v>1011</v>
      </c>
      <c r="AF20" s="87"/>
      <c r="AG20" s="87"/>
      <c r="AH20" s="87"/>
      <c r="AI20" s="200" t="s">
        <v>1012</v>
      </c>
      <c r="AJ20" s="200" t="s">
        <v>1013</v>
      </c>
      <c r="AK20" s="200" t="s">
        <v>1014</v>
      </c>
      <c r="AM20" s="90">
        <v>1</v>
      </c>
    </row>
    <row r="21" spans="2:39" s="89" customFormat="1" ht="39.950000000000003" customHeight="1">
      <c r="B21" s="161"/>
      <c r="C21" s="162"/>
      <c r="D21" s="88"/>
      <c r="E21" s="163" t="str">
        <f t="shared" si="2"/>
        <v/>
      </c>
      <c r="F21" s="150" t="str">
        <f t="shared" si="3"/>
        <v/>
      </c>
      <c r="G21" s="1820"/>
      <c r="H21" s="1821"/>
      <c r="I21" s="164" t="s">
        <v>1015</v>
      </c>
      <c r="J21" s="166" t="s">
        <v>1016</v>
      </c>
      <c r="K21" s="153" t="s">
        <v>1017</v>
      </c>
      <c r="L21" s="201"/>
      <c r="M21" s="155" t="s">
        <v>1018</v>
      </c>
      <c r="N21" s="192"/>
      <c r="O21" s="168" t="str">
        <f t="shared" si="4"/>
        <v/>
      </c>
      <c r="P21" s="169" t="str">
        <f t="shared" si="5"/>
        <v/>
      </c>
      <c r="Q21" s="169" t="str">
        <f t="shared" si="6"/>
        <v/>
      </c>
      <c r="R21" s="169" t="str">
        <f t="shared" si="7"/>
        <v/>
      </c>
      <c r="S21" s="170">
        <f t="shared" si="8"/>
        <v>0</v>
      </c>
      <c r="T21" s="170">
        <f t="shared" si="9"/>
        <v>0</v>
      </c>
      <c r="U21" s="170"/>
      <c r="V21" s="171"/>
      <c r="W21" s="199" t="s">
        <v>1019</v>
      </c>
      <c r="X21" s="86"/>
      <c r="Y21" s="86"/>
      <c r="Z21" s="87"/>
      <c r="AA21" s="179" t="s">
        <v>1020</v>
      </c>
      <c r="AB21" s="87"/>
      <c r="AC21" s="187" t="s">
        <v>1021</v>
      </c>
      <c r="AD21" s="188" t="s">
        <v>1022</v>
      </c>
      <c r="AE21" s="188" t="s">
        <v>1022</v>
      </c>
      <c r="AF21" s="87"/>
      <c r="AG21" s="87"/>
      <c r="AH21" s="87"/>
      <c r="AI21" s="202" t="s">
        <v>1023</v>
      </c>
      <c r="AJ21" s="203" t="s">
        <v>1024</v>
      </c>
      <c r="AK21" s="204" t="s">
        <v>1025</v>
      </c>
      <c r="AM21" s="90">
        <v>1</v>
      </c>
    </row>
    <row r="22" spans="2:39" s="89" customFormat="1" ht="39.950000000000003" customHeight="1">
      <c r="B22" s="161"/>
      <c r="C22" s="162"/>
      <c r="D22" s="88"/>
      <c r="E22" s="163" t="str">
        <f t="shared" si="2"/>
        <v/>
      </c>
      <c r="F22" s="150" t="str">
        <f t="shared" si="3"/>
        <v/>
      </c>
      <c r="G22" s="1820"/>
      <c r="H22" s="1821"/>
      <c r="I22" s="164" t="s">
        <v>1026</v>
      </c>
      <c r="J22" s="166" t="s">
        <v>980</v>
      </c>
      <c r="K22" s="153" t="s">
        <v>1027</v>
      </c>
      <c r="L22" s="201"/>
      <c r="M22" s="155" t="s">
        <v>1028</v>
      </c>
      <c r="N22" s="205"/>
      <c r="O22" s="168" t="str">
        <f t="shared" si="4"/>
        <v/>
      </c>
      <c r="P22" s="169" t="str">
        <f t="shared" si="5"/>
        <v/>
      </c>
      <c r="Q22" s="169" t="str">
        <f t="shared" si="6"/>
        <v/>
      </c>
      <c r="R22" s="169" t="str">
        <f t="shared" si="7"/>
        <v/>
      </c>
      <c r="S22" s="170">
        <f t="shared" si="8"/>
        <v>0</v>
      </c>
      <c r="T22" s="170">
        <f t="shared" si="9"/>
        <v>0</v>
      </c>
      <c r="U22" s="170"/>
      <c r="V22" s="171"/>
      <c r="W22" s="199" t="s">
        <v>1019</v>
      </c>
      <c r="X22" s="86"/>
      <c r="Y22" s="86"/>
      <c r="Z22" s="87"/>
      <c r="AA22" s="179" t="s">
        <v>1029</v>
      </c>
      <c r="AB22" s="87"/>
      <c r="AC22" s="180" t="s">
        <v>1030</v>
      </c>
      <c r="AD22" s="181" t="s">
        <v>1031</v>
      </c>
      <c r="AE22" s="181" t="s">
        <v>1032</v>
      </c>
      <c r="AF22" s="87"/>
      <c r="AG22" s="87"/>
      <c r="AH22" s="87"/>
      <c r="AI22" s="202" t="s">
        <v>1033</v>
      </c>
      <c r="AJ22" s="203" t="s">
        <v>1034</v>
      </c>
      <c r="AK22" s="204" t="s">
        <v>1035</v>
      </c>
      <c r="AM22" s="90">
        <v>1</v>
      </c>
    </row>
    <row r="23" spans="2:39" s="89" customFormat="1" ht="39.950000000000003" customHeight="1">
      <c r="B23" s="161"/>
      <c r="C23" s="162"/>
      <c r="D23" s="88"/>
      <c r="E23" s="163" t="str">
        <f t="shared" si="2"/>
        <v/>
      </c>
      <c r="F23" s="150" t="str">
        <f t="shared" si="3"/>
        <v/>
      </c>
      <c r="G23" s="1820"/>
      <c r="H23" s="1821"/>
      <c r="I23" s="164" t="s">
        <v>1036</v>
      </c>
      <c r="J23" s="166" t="s">
        <v>1037</v>
      </c>
      <c r="K23" s="153" t="s">
        <v>1038</v>
      </c>
      <c r="L23" s="201"/>
      <c r="M23" s="155" t="s">
        <v>1039</v>
      </c>
      <c r="N23" s="205"/>
      <c r="O23" s="168" t="str">
        <f t="shared" si="4"/>
        <v/>
      </c>
      <c r="P23" s="169" t="str">
        <f t="shared" si="5"/>
        <v/>
      </c>
      <c r="Q23" s="169" t="str">
        <f t="shared" si="6"/>
        <v/>
      </c>
      <c r="R23" s="169" t="str">
        <f t="shared" si="7"/>
        <v/>
      </c>
      <c r="S23" s="170">
        <f t="shared" si="8"/>
        <v>0</v>
      </c>
      <c r="T23" s="170">
        <f t="shared" si="9"/>
        <v>0</v>
      </c>
      <c r="U23" s="170"/>
      <c r="V23" s="171"/>
      <c r="W23" s="199" t="s">
        <v>1019</v>
      </c>
      <c r="X23" s="86"/>
      <c r="Y23" s="86"/>
      <c r="Z23" s="87"/>
      <c r="AA23" s="179" t="s">
        <v>1040</v>
      </c>
      <c r="AB23" s="87"/>
      <c r="AC23" s="187" t="s">
        <v>1041</v>
      </c>
      <c r="AD23" s="188" t="s">
        <v>1042</v>
      </c>
      <c r="AE23" s="188" t="s">
        <v>1042</v>
      </c>
      <c r="AF23" s="87"/>
      <c r="AG23" s="87"/>
      <c r="AH23" s="87"/>
      <c r="AI23" s="202" t="s">
        <v>1043</v>
      </c>
      <c r="AJ23" s="203" t="s">
        <v>1044</v>
      </c>
      <c r="AK23" s="204" t="s">
        <v>1045</v>
      </c>
      <c r="AM23" s="90">
        <v>1</v>
      </c>
    </row>
    <row r="24" spans="2:39" s="89" customFormat="1" ht="39.950000000000003" customHeight="1">
      <c r="B24" s="161"/>
      <c r="C24" s="162"/>
      <c r="D24" s="88"/>
      <c r="E24" s="163" t="str">
        <f t="shared" si="2"/>
        <v/>
      </c>
      <c r="F24" s="150" t="str">
        <f t="shared" si="3"/>
        <v/>
      </c>
      <c r="G24" s="1820"/>
      <c r="H24" s="1821"/>
      <c r="I24" s="164" t="s">
        <v>1046</v>
      </c>
      <c r="J24" s="206"/>
      <c r="K24" s="153" t="s">
        <v>1047</v>
      </c>
      <c r="L24" s="201"/>
      <c r="M24" s="155" t="s">
        <v>1048</v>
      </c>
      <c r="N24" s="192"/>
      <c r="O24" s="168" t="str">
        <f t="shared" si="4"/>
        <v/>
      </c>
      <c r="P24" s="169" t="str">
        <f t="shared" si="5"/>
        <v/>
      </c>
      <c r="Q24" s="169" t="str">
        <f t="shared" si="6"/>
        <v/>
      </c>
      <c r="R24" s="169" t="str">
        <f t="shared" si="7"/>
        <v/>
      </c>
      <c r="S24" s="170">
        <f t="shared" si="8"/>
        <v>0</v>
      </c>
      <c r="T24" s="170">
        <f t="shared" si="9"/>
        <v>0</v>
      </c>
      <c r="U24" s="170"/>
      <c r="V24" s="171"/>
      <c r="W24" s="199" t="s">
        <v>1019</v>
      </c>
      <c r="X24" s="86"/>
      <c r="Y24" s="86"/>
      <c r="Z24" s="87"/>
      <c r="AA24" s="179" t="s">
        <v>1049</v>
      </c>
      <c r="AB24" s="87"/>
      <c r="AC24" s="180" t="s">
        <v>1050</v>
      </c>
      <c r="AD24" s="181" t="s">
        <v>1051</v>
      </c>
      <c r="AE24" s="181" t="s">
        <v>1051</v>
      </c>
      <c r="AF24" s="87"/>
      <c r="AG24" s="87"/>
      <c r="AH24" s="87"/>
      <c r="AI24" s="202" t="s">
        <v>1052</v>
      </c>
      <c r="AJ24" s="203" t="s">
        <v>1053</v>
      </c>
      <c r="AK24" s="204" t="s">
        <v>1054</v>
      </c>
      <c r="AM24" s="90">
        <v>1</v>
      </c>
    </row>
    <row r="25" spans="2:39" s="89" customFormat="1" ht="39.950000000000003" customHeight="1">
      <c r="B25" s="161"/>
      <c r="C25" s="162"/>
      <c r="D25" s="88"/>
      <c r="E25" s="163" t="str">
        <f t="shared" si="2"/>
        <v/>
      </c>
      <c r="F25" s="150" t="str">
        <f t="shared" si="3"/>
        <v/>
      </c>
      <c r="G25" s="1820"/>
      <c r="H25" s="1821"/>
      <c r="I25" s="164" t="s">
        <v>1055</v>
      </c>
      <c r="J25" s="206"/>
      <c r="K25" s="153" t="s">
        <v>1056</v>
      </c>
      <c r="L25" s="201"/>
      <c r="M25" s="155" t="s">
        <v>1057</v>
      </c>
      <c r="N25" s="186"/>
      <c r="O25" s="168" t="str">
        <f t="shared" si="4"/>
        <v/>
      </c>
      <c r="P25" s="169" t="str">
        <f t="shared" si="5"/>
        <v/>
      </c>
      <c r="Q25" s="169" t="str">
        <f t="shared" si="6"/>
        <v/>
      </c>
      <c r="R25" s="169" t="str">
        <f t="shared" si="7"/>
        <v/>
      </c>
      <c r="S25" s="170">
        <f t="shared" si="8"/>
        <v>0</v>
      </c>
      <c r="T25" s="170">
        <f t="shared" si="9"/>
        <v>0</v>
      </c>
      <c r="U25" s="170"/>
      <c r="V25" s="171"/>
      <c r="W25" s="199" t="s">
        <v>1019</v>
      </c>
      <c r="X25" s="86"/>
      <c r="Y25" s="86"/>
      <c r="Z25" s="87"/>
      <c r="AA25" s="179" t="s">
        <v>1058</v>
      </c>
      <c r="AB25" s="87"/>
      <c r="AC25" s="187" t="s">
        <v>1059</v>
      </c>
      <c r="AD25" s="188" t="s">
        <v>1060</v>
      </c>
      <c r="AE25" s="188" t="s">
        <v>1060</v>
      </c>
      <c r="AF25" s="87"/>
      <c r="AG25" s="87"/>
      <c r="AH25" s="87"/>
      <c r="AI25" s="202" t="s">
        <v>1061</v>
      </c>
      <c r="AJ25" s="203" t="s">
        <v>550</v>
      </c>
      <c r="AK25" s="204" t="s">
        <v>1062</v>
      </c>
      <c r="AM25" s="90">
        <v>1</v>
      </c>
    </row>
    <row r="26" spans="2:39" s="89" customFormat="1" ht="39.950000000000003" customHeight="1">
      <c r="B26" s="161"/>
      <c r="C26" s="162"/>
      <c r="D26" s="88"/>
      <c r="E26" s="163" t="str">
        <f t="shared" si="2"/>
        <v/>
      </c>
      <c r="F26" s="150" t="str">
        <f t="shared" si="3"/>
        <v/>
      </c>
      <c r="G26" s="1820"/>
      <c r="H26" s="1821"/>
      <c r="I26" s="164" t="s">
        <v>1063</v>
      </c>
      <c r="J26" s="206"/>
      <c r="K26" s="153" t="s">
        <v>1064</v>
      </c>
      <c r="L26" s="154" t="s">
        <v>1065</v>
      </c>
      <c r="M26" s="155" t="s">
        <v>1066</v>
      </c>
      <c r="N26" s="154" t="s">
        <v>1067</v>
      </c>
      <c r="O26" s="168" t="str">
        <f t="shared" si="4"/>
        <v/>
      </c>
      <c r="P26" s="169" t="str">
        <f t="shared" si="5"/>
        <v/>
      </c>
      <c r="Q26" s="169" t="str">
        <f t="shared" si="6"/>
        <v/>
      </c>
      <c r="R26" s="169" t="str">
        <f t="shared" si="7"/>
        <v/>
      </c>
      <c r="S26" s="170">
        <f t="shared" si="8"/>
        <v>0</v>
      </c>
      <c r="T26" s="170">
        <f t="shared" si="9"/>
        <v>0</v>
      </c>
      <c r="U26" s="170"/>
      <c r="V26" s="171"/>
      <c r="W26" s="199" t="s">
        <v>1068</v>
      </c>
      <c r="X26" s="86"/>
      <c r="Y26" s="86"/>
      <c r="Z26" s="87"/>
      <c r="AA26" s="179" t="s">
        <v>1069</v>
      </c>
      <c r="AB26" s="87"/>
      <c r="AC26" s="180" t="s">
        <v>1070</v>
      </c>
      <c r="AD26" s="181" t="s">
        <v>1071</v>
      </c>
      <c r="AE26" s="181" t="s">
        <v>1071</v>
      </c>
      <c r="AF26" s="87"/>
      <c r="AG26" s="87"/>
      <c r="AH26" s="87"/>
      <c r="AI26" s="202" t="s">
        <v>1072</v>
      </c>
      <c r="AJ26" s="203" t="s">
        <v>1073</v>
      </c>
      <c r="AK26" s="204" t="s">
        <v>1074</v>
      </c>
      <c r="AM26" s="90">
        <v>1</v>
      </c>
    </row>
    <row r="27" spans="2:39" s="89" customFormat="1" ht="39.950000000000003" customHeight="1">
      <c r="B27" s="161"/>
      <c r="C27" s="162"/>
      <c r="D27" s="88"/>
      <c r="E27" s="163" t="str">
        <f t="shared" si="2"/>
        <v/>
      </c>
      <c r="F27" s="150" t="str">
        <f t="shared" si="3"/>
        <v/>
      </c>
      <c r="G27" s="1820"/>
      <c r="H27" s="1821"/>
      <c r="I27" s="164" t="s">
        <v>1075</v>
      </c>
      <c r="J27" s="207"/>
      <c r="K27" s="153" t="s">
        <v>1076</v>
      </c>
      <c r="L27" s="173"/>
      <c r="M27" s="191" t="s">
        <v>1077</v>
      </c>
      <c r="N27" s="192">
        <v>46298.458333333336</v>
      </c>
      <c r="O27" s="168" t="str">
        <f t="shared" si="4"/>
        <v/>
      </c>
      <c r="P27" s="169" t="str">
        <f t="shared" si="5"/>
        <v/>
      </c>
      <c r="Q27" s="169" t="str">
        <f t="shared" si="6"/>
        <v/>
      </c>
      <c r="R27" s="169" t="str">
        <f t="shared" si="7"/>
        <v/>
      </c>
      <c r="S27" s="170">
        <f t="shared" si="8"/>
        <v>0</v>
      </c>
      <c r="T27" s="170">
        <f t="shared" si="9"/>
        <v>0</v>
      </c>
      <c r="U27" s="170"/>
      <c r="V27" s="171"/>
      <c r="W27" s="193" t="str">
        <f>ADDRESS(ROW(N27),COLUMN(N27),4)</f>
        <v>N27</v>
      </c>
      <c r="X27" s="1797" t="s">
        <v>998</v>
      </c>
      <c r="Y27" s="1797"/>
      <c r="Z27" s="1797"/>
      <c r="AA27" s="179" t="s">
        <v>1078</v>
      </c>
      <c r="AB27" s="87"/>
      <c r="AC27" s="187" t="s">
        <v>1079</v>
      </c>
      <c r="AD27" s="188" t="s">
        <v>1080</v>
      </c>
      <c r="AE27" s="188" t="s">
        <v>1081</v>
      </c>
      <c r="AF27" s="87"/>
      <c r="AG27" s="87"/>
      <c r="AH27" s="87"/>
      <c r="AI27" s="202" t="s">
        <v>1082</v>
      </c>
      <c r="AJ27" s="203" t="s">
        <v>1083</v>
      </c>
      <c r="AK27" s="204" t="s">
        <v>1084</v>
      </c>
      <c r="AM27" s="90">
        <v>1</v>
      </c>
    </row>
    <row r="28" spans="2:39" s="89" customFormat="1" ht="39.950000000000003" customHeight="1">
      <c r="B28" s="161"/>
      <c r="C28" s="162"/>
      <c r="D28" s="88"/>
      <c r="E28" s="163" t="str">
        <f t="shared" si="2"/>
        <v/>
      </c>
      <c r="F28" s="150" t="str">
        <f t="shared" si="3"/>
        <v/>
      </c>
      <c r="G28" s="1820"/>
      <c r="H28" s="1821"/>
      <c r="I28" s="164" t="s">
        <v>1085</v>
      </c>
      <c r="J28" s="207"/>
      <c r="K28" s="153" t="s">
        <v>1086</v>
      </c>
      <c r="L28" s="173"/>
      <c r="M28" s="208" t="s">
        <v>1087</v>
      </c>
      <c r="N28" s="209">
        <f>ROUND((N19-N27)*1440,0)</f>
        <v>10</v>
      </c>
      <c r="O28" s="168" t="str">
        <f t="shared" si="4"/>
        <v/>
      </c>
      <c r="P28" s="169" t="str">
        <f t="shared" si="5"/>
        <v/>
      </c>
      <c r="Q28" s="169" t="str">
        <f t="shared" si="6"/>
        <v/>
      </c>
      <c r="R28" s="169" t="str">
        <f t="shared" si="7"/>
        <v/>
      </c>
      <c r="S28" s="170">
        <f t="shared" si="8"/>
        <v>0</v>
      </c>
      <c r="T28" s="170">
        <f t="shared" si="9"/>
        <v>0</v>
      </c>
      <c r="U28" s="170"/>
      <c r="V28" s="171"/>
      <c r="W28" s="210" t="str">
        <f ca="1">"◄ "&amp;_xlfn.FORMULATEXT(N28)</f>
        <v>◄ =ARRONDI((N19-N27)*1440;0)</v>
      </c>
      <c r="X28" s="211"/>
      <c r="Y28" s="211"/>
      <c r="Z28" s="211"/>
      <c r="AA28" s="179" t="s">
        <v>1088</v>
      </c>
      <c r="AB28" s="87"/>
      <c r="AC28" s="180" t="s">
        <v>1089</v>
      </c>
      <c r="AD28" s="181" t="s">
        <v>1090</v>
      </c>
      <c r="AE28" s="181" t="s">
        <v>1091</v>
      </c>
      <c r="AF28" s="87"/>
      <c r="AG28" s="87"/>
      <c r="AH28" s="87"/>
      <c r="AI28" s="202" t="s">
        <v>1092</v>
      </c>
      <c r="AJ28" s="203" t="s">
        <v>1093</v>
      </c>
      <c r="AK28" s="204" t="s">
        <v>1094</v>
      </c>
      <c r="AM28" s="90">
        <v>1</v>
      </c>
    </row>
    <row r="29" spans="2:39" s="89" customFormat="1" ht="39.950000000000003" customHeight="1">
      <c r="B29" s="161"/>
      <c r="C29" s="162"/>
      <c r="D29" s="88"/>
      <c r="E29" s="163" t="str">
        <f t="shared" si="2"/>
        <v/>
      </c>
      <c r="F29" s="150" t="str">
        <f t="shared" si="3"/>
        <v/>
      </c>
      <c r="G29" s="1820"/>
      <c r="H29" s="1821"/>
      <c r="I29" s="164" t="s">
        <v>1095</v>
      </c>
      <c r="J29" s="166" t="s">
        <v>1096</v>
      </c>
      <c r="K29" s="153" t="s">
        <v>1097</v>
      </c>
      <c r="L29" s="152"/>
      <c r="M29" s="155" t="s">
        <v>1098</v>
      </c>
      <c r="N29" s="212">
        <v>65.8</v>
      </c>
      <c r="O29" s="213" t="str">
        <f t="shared" si="4"/>
        <v/>
      </c>
      <c r="P29" s="214" t="str">
        <f t="shared" si="5"/>
        <v/>
      </c>
      <c r="Q29" s="214" t="str">
        <f t="shared" si="6"/>
        <v/>
      </c>
      <c r="R29" s="214" t="str">
        <f t="shared" si="7"/>
        <v/>
      </c>
      <c r="S29" s="170">
        <f t="shared" si="8"/>
        <v>0</v>
      </c>
      <c r="T29" s="170">
        <f t="shared" si="9"/>
        <v>0</v>
      </c>
      <c r="U29" s="170"/>
      <c r="V29" s="171"/>
      <c r="W29" s="111"/>
      <c r="X29" s="87"/>
      <c r="Y29" s="87"/>
      <c r="Z29" s="87"/>
      <c r="AA29" s="87"/>
      <c r="AB29" s="87"/>
      <c r="AC29" s="187" t="s">
        <v>1099</v>
      </c>
      <c r="AD29" s="188" t="s">
        <v>1100</v>
      </c>
      <c r="AE29" s="188" t="s">
        <v>1101</v>
      </c>
      <c r="AF29" s="87"/>
      <c r="AG29" s="87"/>
      <c r="AH29" s="87"/>
      <c r="AI29" s="202" t="s">
        <v>1102</v>
      </c>
      <c r="AJ29" s="203" t="s">
        <v>1103</v>
      </c>
      <c r="AK29" s="204" t="s">
        <v>1104</v>
      </c>
      <c r="AM29" s="90">
        <v>1</v>
      </c>
    </row>
    <row r="30" spans="2:39" s="89" customFormat="1" ht="39.950000000000003" customHeight="1">
      <c r="B30" s="161"/>
      <c r="C30" s="162"/>
      <c r="D30" s="88"/>
      <c r="E30" s="163" t="str">
        <f t="shared" si="2"/>
        <v/>
      </c>
      <c r="F30" s="150" t="str">
        <f t="shared" si="3"/>
        <v/>
      </c>
      <c r="G30" s="1820"/>
      <c r="H30" s="1821"/>
      <c r="I30" s="164" t="s">
        <v>1105</v>
      </c>
      <c r="J30" s="166" t="s">
        <v>1106</v>
      </c>
      <c r="K30" s="153" t="s">
        <v>1107</v>
      </c>
      <c r="L30" s="152"/>
      <c r="M30" s="155" t="s">
        <v>1108</v>
      </c>
      <c r="N30" s="154" t="s">
        <v>980</v>
      </c>
      <c r="O30" s="213" t="str">
        <f t="shared" si="4"/>
        <v/>
      </c>
      <c r="P30" s="214" t="str">
        <f t="shared" si="5"/>
        <v/>
      </c>
      <c r="Q30" s="214" t="str">
        <f t="shared" si="6"/>
        <v/>
      </c>
      <c r="R30" s="214" t="str">
        <f t="shared" si="7"/>
        <v/>
      </c>
      <c r="S30" s="170">
        <f t="shared" si="8"/>
        <v>0</v>
      </c>
      <c r="T30" s="170">
        <f t="shared" si="9"/>
        <v>0</v>
      </c>
      <c r="U30" s="170"/>
      <c r="V30" s="171"/>
      <c r="W30" s="111"/>
      <c r="X30" s="87"/>
      <c r="Y30" s="87"/>
      <c r="Z30" s="87"/>
      <c r="AA30" s="87"/>
      <c r="AB30" s="87"/>
      <c r="AC30" s="180" t="s">
        <v>1109</v>
      </c>
      <c r="AD30" s="181" t="s">
        <v>1110</v>
      </c>
      <c r="AE30" s="181" t="s">
        <v>1111</v>
      </c>
      <c r="AF30" s="87"/>
      <c r="AG30" s="87"/>
      <c r="AH30" s="87"/>
      <c r="AI30" s="202" t="s">
        <v>1112</v>
      </c>
      <c r="AJ30" s="203" t="s">
        <v>1113</v>
      </c>
      <c r="AK30" s="204" t="s">
        <v>1114</v>
      </c>
      <c r="AM30" s="90">
        <v>1</v>
      </c>
    </row>
    <row r="31" spans="2:39" s="89" customFormat="1" ht="39.950000000000003" customHeight="1">
      <c r="B31" s="161"/>
      <c r="C31" s="162"/>
      <c r="D31" s="88"/>
      <c r="E31" s="163" t="str">
        <f t="shared" si="2"/>
        <v/>
      </c>
      <c r="F31" s="150" t="str">
        <f t="shared" si="3"/>
        <v/>
      </c>
      <c r="G31" s="1820"/>
      <c r="H31" s="1821"/>
      <c r="I31" s="164" t="s">
        <v>1115</v>
      </c>
      <c r="J31" s="152"/>
      <c r="K31" s="153" t="s">
        <v>1116</v>
      </c>
      <c r="L31" s="154" t="s">
        <v>1117</v>
      </c>
      <c r="M31" s="155" t="s">
        <v>1118</v>
      </c>
      <c r="N31" s="215"/>
      <c r="O31" s="213" t="str">
        <f t="shared" si="4"/>
        <v/>
      </c>
      <c r="P31" s="214" t="str">
        <f t="shared" si="5"/>
        <v/>
      </c>
      <c r="Q31" s="214" t="str">
        <f t="shared" si="6"/>
        <v/>
      </c>
      <c r="R31" s="214" t="str">
        <f t="shared" si="7"/>
        <v/>
      </c>
      <c r="S31" s="170">
        <f t="shared" si="8"/>
        <v>0</v>
      </c>
      <c r="T31" s="170">
        <f t="shared" si="9"/>
        <v>0</v>
      </c>
      <c r="U31" s="170"/>
      <c r="V31" s="171"/>
      <c r="W31" s="111"/>
      <c r="X31" s="87"/>
      <c r="Y31" s="87"/>
      <c r="Z31" s="87"/>
      <c r="AA31" s="87"/>
      <c r="AB31" s="87"/>
      <c r="AC31" s="187" t="s">
        <v>1119</v>
      </c>
      <c r="AD31" s="188" t="s">
        <v>1120</v>
      </c>
      <c r="AE31" s="188" t="s">
        <v>1120</v>
      </c>
      <c r="AF31" s="87"/>
      <c r="AG31" s="87"/>
      <c r="AH31" s="87"/>
      <c r="AI31" s="202" t="s">
        <v>1121</v>
      </c>
      <c r="AJ31" s="203" t="s">
        <v>1122</v>
      </c>
      <c r="AK31" s="204" t="s">
        <v>1123</v>
      </c>
      <c r="AM31" s="90">
        <v>1</v>
      </c>
    </row>
    <row r="32" spans="2:39" s="89" customFormat="1" ht="39.950000000000003" customHeight="1">
      <c r="B32" s="161"/>
      <c r="C32" s="162"/>
      <c r="D32" s="88"/>
      <c r="E32" s="163" t="str">
        <f t="shared" si="2"/>
        <v/>
      </c>
      <c r="F32" s="150" t="str">
        <f t="shared" si="3"/>
        <v/>
      </c>
      <c r="G32" s="1820"/>
      <c r="H32" s="1821"/>
      <c r="I32" s="164" t="s">
        <v>1124</v>
      </c>
      <c r="J32" s="152"/>
      <c r="K32" s="153" t="s">
        <v>1125</v>
      </c>
      <c r="L32" s="154" t="s">
        <v>1126</v>
      </c>
      <c r="M32" s="155" t="s">
        <v>1127</v>
      </c>
      <c r="N32" s="215"/>
      <c r="O32" s="213" t="str">
        <f t="shared" si="4"/>
        <v/>
      </c>
      <c r="P32" s="214" t="str">
        <f t="shared" si="5"/>
        <v/>
      </c>
      <c r="Q32" s="214" t="str">
        <f t="shared" si="6"/>
        <v/>
      </c>
      <c r="R32" s="214" t="str">
        <f t="shared" si="7"/>
        <v/>
      </c>
      <c r="S32" s="170">
        <f t="shared" si="8"/>
        <v>0</v>
      </c>
      <c r="T32" s="170">
        <f t="shared" si="9"/>
        <v>0</v>
      </c>
      <c r="U32" s="170"/>
      <c r="V32" s="171"/>
      <c r="W32" s="111"/>
      <c r="X32" s="87"/>
      <c r="Y32" s="87"/>
      <c r="Z32" s="87"/>
      <c r="AA32" s="87"/>
      <c r="AB32" s="87"/>
      <c r="AC32" s="216" t="s">
        <v>1128</v>
      </c>
      <c r="AD32" s="216" t="s">
        <v>1129</v>
      </c>
      <c r="AE32" s="216" t="s">
        <v>1130</v>
      </c>
      <c r="AF32" s="87"/>
      <c r="AG32" s="87"/>
      <c r="AH32" s="87"/>
      <c r="AI32" s="202" t="s">
        <v>1131</v>
      </c>
      <c r="AJ32" s="203" t="s">
        <v>1132</v>
      </c>
      <c r="AK32" s="204" t="s">
        <v>1133</v>
      </c>
      <c r="AM32" s="90">
        <v>1</v>
      </c>
    </row>
    <row r="33" spans="2:39" s="89" customFormat="1" ht="39.950000000000003" customHeight="1">
      <c r="B33" s="161"/>
      <c r="C33" s="162"/>
      <c r="D33" s="88"/>
      <c r="E33" s="163" t="str">
        <f t="shared" si="2"/>
        <v/>
      </c>
      <c r="F33" s="150" t="str">
        <f t="shared" si="3"/>
        <v/>
      </c>
      <c r="G33" s="1820"/>
      <c r="H33" s="1821"/>
      <c r="I33" s="164" t="s">
        <v>1134</v>
      </c>
      <c r="J33" s="152"/>
      <c r="K33" s="153" t="s">
        <v>1135</v>
      </c>
      <c r="L33" s="217"/>
      <c r="M33" s="155" t="s">
        <v>1136</v>
      </c>
      <c r="N33" s="154" t="s">
        <v>1137</v>
      </c>
      <c r="O33" s="213" t="str">
        <f t="shared" si="4"/>
        <v/>
      </c>
      <c r="P33" s="214" t="str">
        <f t="shared" si="5"/>
        <v/>
      </c>
      <c r="Q33" s="214" t="str">
        <f t="shared" si="6"/>
        <v/>
      </c>
      <c r="R33" s="214" t="str">
        <f t="shared" si="7"/>
        <v/>
      </c>
      <c r="S33" s="170">
        <f t="shared" si="8"/>
        <v>0</v>
      </c>
      <c r="T33" s="170">
        <f t="shared" si="9"/>
        <v>0</v>
      </c>
      <c r="U33" s="170"/>
      <c r="V33" s="171"/>
      <c r="W33" s="111"/>
      <c r="X33" s="87"/>
      <c r="Y33" s="87"/>
      <c r="Z33" s="87"/>
      <c r="AA33" s="87"/>
      <c r="AB33" s="87"/>
      <c r="AC33" s="216" t="s">
        <v>1138</v>
      </c>
      <c r="AD33" s="216" t="s">
        <v>1129</v>
      </c>
      <c r="AE33" s="216" t="s">
        <v>1130</v>
      </c>
      <c r="AF33" s="87"/>
      <c r="AG33" s="87"/>
      <c r="AH33" s="87"/>
      <c r="AI33" s="202" t="s">
        <v>1139</v>
      </c>
      <c r="AJ33" s="203" t="s">
        <v>1140</v>
      </c>
      <c r="AK33" s="204" t="s">
        <v>1141</v>
      </c>
      <c r="AM33" s="90">
        <v>1</v>
      </c>
    </row>
    <row r="34" spans="2:39" ht="39.950000000000003" customHeight="1">
      <c r="B34" s="161"/>
      <c r="C34" s="162"/>
      <c r="E34" s="163" t="str">
        <f t="shared" si="2"/>
        <v/>
      </c>
      <c r="F34" s="150" t="str">
        <f t="shared" si="3"/>
        <v/>
      </c>
      <c r="G34" s="1820"/>
      <c r="H34" s="1821"/>
      <c r="I34" s="164" t="s">
        <v>1142</v>
      </c>
      <c r="J34" s="152"/>
      <c r="K34" s="153" t="s">
        <v>1105</v>
      </c>
      <c r="L34" s="154" t="s">
        <v>1143</v>
      </c>
      <c r="M34" s="155" t="s">
        <v>1144</v>
      </c>
      <c r="N34" s="186"/>
      <c r="O34" s="213" t="str">
        <f t="shared" si="4"/>
        <v/>
      </c>
      <c r="P34" s="214" t="str">
        <f t="shared" si="5"/>
        <v/>
      </c>
      <c r="Q34" s="214" t="str">
        <f t="shared" si="6"/>
        <v/>
      </c>
      <c r="R34" s="214" t="str">
        <f t="shared" si="7"/>
        <v/>
      </c>
      <c r="S34" s="170">
        <f t="shared" si="8"/>
        <v>0</v>
      </c>
      <c r="T34" s="170">
        <f t="shared" si="9"/>
        <v>0</v>
      </c>
      <c r="U34" s="170"/>
      <c r="V34" s="171"/>
      <c r="W34" s="111"/>
      <c r="X34" s="87"/>
      <c r="Y34" s="87"/>
      <c r="Z34" s="87"/>
      <c r="AA34" s="87"/>
      <c r="AB34" s="87"/>
      <c r="AC34" s="87"/>
      <c r="AD34" s="87"/>
      <c r="AE34" s="87"/>
      <c r="AF34" s="87"/>
      <c r="AG34" s="87"/>
      <c r="AH34" s="87"/>
      <c r="AI34" s="202" t="s">
        <v>1145</v>
      </c>
      <c r="AJ34" s="203" t="s">
        <v>1146</v>
      </c>
      <c r="AK34" s="204" t="s">
        <v>1147</v>
      </c>
      <c r="AM34" s="90">
        <v>1</v>
      </c>
    </row>
    <row r="35" spans="2:39" ht="39.950000000000003" customHeight="1">
      <c r="B35" s="161"/>
      <c r="C35" s="218"/>
      <c r="E35" s="163" t="str">
        <f t="shared" si="2"/>
        <v/>
      </c>
      <c r="F35" s="150" t="str">
        <f t="shared" si="3"/>
        <v/>
      </c>
      <c r="G35" s="1822"/>
      <c r="H35" s="1823"/>
      <c r="I35" s="164" t="s">
        <v>1148</v>
      </c>
      <c r="J35" s="219"/>
      <c r="K35" s="220" t="s">
        <v>1149</v>
      </c>
      <c r="L35" s="221"/>
      <c r="M35" s="155" t="s">
        <v>1150</v>
      </c>
      <c r="N35" s="186"/>
      <c r="O35" s="213" t="str">
        <f t="shared" si="4"/>
        <v/>
      </c>
      <c r="P35" s="214" t="str">
        <f t="shared" si="5"/>
        <v/>
      </c>
      <c r="Q35" s="214" t="str">
        <f t="shared" si="6"/>
        <v/>
      </c>
      <c r="R35" s="214" t="str">
        <f t="shared" si="7"/>
        <v/>
      </c>
      <c r="S35" s="170">
        <f t="shared" si="8"/>
        <v>0</v>
      </c>
      <c r="T35" s="170">
        <f t="shared" si="9"/>
        <v>0</v>
      </c>
      <c r="U35" s="170"/>
      <c r="V35" s="171"/>
      <c r="W35" s="111"/>
      <c r="X35" s="87"/>
      <c r="Y35" s="87"/>
      <c r="Z35" s="87"/>
      <c r="AA35" s="87"/>
      <c r="AB35" s="87"/>
      <c r="AC35" s="87"/>
      <c r="AD35" s="87"/>
      <c r="AE35" s="87"/>
      <c r="AF35" s="87"/>
      <c r="AG35" s="87"/>
      <c r="AH35" s="87"/>
      <c r="AI35" s="202" t="s">
        <v>1151</v>
      </c>
      <c r="AJ35" s="203" t="s">
        <v>1152</v>
      </c>
      <c r="AK35" s="204" t="s">
        <v>1153</v>
      </c>
      <c r="AM35" s="90">
        <v>1</v>
      </c>
    </row>
    <row r="36" spans="2:39" ht="30" customHeight="1">
      <c r="B36" s="222" t="s">
        <v>926</v>
      </c>
      <c r="C36" s="223" t="s">
        <v>1154</v>
      </c>
      <c r="D36" s="224" t="s">
        <v>1155</v>
      </c>
      <c r="E36" s="225" t="s">
        <v>1156</v>
      </c>
      <c r="F36" s="225" t="s">
        <v>1157</v>
      </c>
      <c r="G36" s="226" t="s">
        <v>1158</v>
      </c>
      <c r="H36" s="226" t="s">
        <v>1159</v>
      </c>
      <c r="I36" s="226" t="s">
        <v>1160</v>
      </c>
      <c r="J36" s="226" t="s">
        <v>1161</v>
      </c>
      <c r="K36" s="227" t="s">
        <v>1162</v>
      </c>
      <c r="L36" s="227" t="s">
        <v>1163</v>
      </c>
      <c r="M36" s="228" t="s">
        <v>1164</v>
      </c>
      <c r="N36" s="227" t="s">
        <v>1165</v>
      </c>
      <c r="O36" s="214"/>
      <c r="P36" s="214"/>
      <c r="Q36" s="214"/>
      <c r="R36" s="214"/>
      <c r="S36" s="170"/>
      <c r="T36" s="170"/>
      <c r="U36" s="170"/>
      <c r="V36" s="171"/>
      <c r="W36" s="229" t="s">
        <v>1166</v>
      </c>
      <c r="X36" s="230"/>
      <c r="Y36" s="230"/>
      <c r="Z36" s="87"/>
      <c r="AA36" s="87"/>
      <c r="AB36" s="87"/>
      <c r="AC36" s="87"/>
      <c r="AD36" s="87"/>
      <c r="AE36" s="87"/>
      <c r="AF36" s="87"/>
      <c r="AG36" s="87"/>
      <c r="AH36" s="87"/>
      <c r="AI36" s="202" t="s">
        <v>1167</v>
      </c>
      <c r="AJ36" s="203" t="s">
        <v>1168</v>
      </c>
      <c r="AK36" s="204" t="s">
        <v>1169</v>
      </c>
      <c r="AM36" s="90">
        <v>1</v>
      </c>
    </row>
    <row r="37" spans="2:39" ht="30" customHeight="1">
      <c r="B37" s="231" t="s">
        <v>1170</v>
      </c>
      <c r="C37" s="231" t="s">
        <v>1171</v>
      </c>
      <c r="D37" s="231" t="s">
        <v>1172</v>
      </c>
      <c r="E37" s="231" t="s">
        <v>1173</v>
      </c>
      <c r="F37" s="231" t="s">
        <v>1174</v>
      </c>
      <c r="G37" s="231" t="s">
        <v>1175</v>
      </c>
      <c r="H37" s="232" t="s">
        <v>1176</v>
      </c>
      <c r="I37" s="232" t="s">
        <v>1177</v>
      </c>
      <c r="J37" s="232" t="s">
        <v>1178</v>
      </c>
      <c r="K37" s="232" t="s">
        <v>1179</v>
      </c>
      <c r="L37" s="232" t="s">
        <v>1180</v>
      </c>
      <c r="M37" s="232" t="s">
        <v>1181</v>
      </c>
      <c r="N37" s="232" t="s">
        <v>1182</v>
      </c>
      <c r="O37" s="214"/>
      <c r="P37" s="214"/>
      <c r="Q37" s="214"/>
      <c r="R37" s="214"/>
      <c r="S37" s="170"/>
      <c r="T37" s="170"/>
      <c r="U37" s="170"/>
      <c r="V37" s="171"/>
      <c r="W37" s="229" t="s">
        <v>1166</v>
      </c>
      <c r="X37" s="230"/>
      <c r="Y37" s="230"/>
      <c r="Z37" s="87"/>
      <c r="AA37" s="87"/>
      <c r="AB37" s="87"/>
      <c r="AC37" s="87"/>
      <c r="AD37" s="87"/>
      <c r="AE37" s="87"/>
      <c r="AF37" s="87"/>
      <c r="AG37" s="87"/>
      <c r="AH37" s="87"/>
      <c r="AI37" s="202" t="s">
        <v>1183</v>
      </c>
      <c r="AJ37" s="203" t="s">
        <v>1184</v>
      </c>
      <c r="AK37" s="204" t="s">
        <v>1185</v>
      </c>
      <c r="AM37" s="90">
        <v>1</v>
      </c>
    </row>
    <row r="38" spans="2:39" ht="54.75" customHeight="1">
      <c r="B38" s="233" t="s">
        <v>1186</v>
      </c>
      <c r="C38" s="234" t="s">
        <v>1187</v>
      </c>
      <c r="D38" s="235" t="s">
        <v>1188</v>
      </c>
      <c r="E38" s="1788" t="s">
        <v>1189</v>
      </c>
      <c r="F38" s="1788"/>
      <c r="G38" s="234" t="s">
        <v>1190</v>
      </c>
      <c r="H38" s="234" t="s">
        <v>1191</v>
      </c>
      <c r="I38" s="234" t="s">
        <v>1192</v>
      </c>
      <c r="J38" s="234" t="s">
        <v>1193</v>
      </c>
      <c r="K38" s="236" t="s">
        <v>1194</v>
      </c>
      <c r="L38" s="1816" t="s">
        <v>1195</v>
      </c>
      <c r="M38" s="1816"/>
      <c r="N38" s="1816"/>
      <c r="O38" s="214"/>
      <c r="P38" s="214"/>
      <c r="Q38" s="214"/>
      <c r="R38" s="214"/>
      <c r="S38" s="170"/>
      <c r="T38" s="170"/>
      <c r="U38" s="170"/>
      <c r="V38" s="171"/>
      <c r="W38" s="111"/>
      <c r="X38" s="87"/>
      <c r="Y38" s="87"/>
      <c r="Z38" s="87"/>
      <c r="AA38" s="87"/>
      <c r="AB38" s="87"/>
      <c r="AC38" s="87"/>
      <c r="AD38" s="87"/>
      <c r="AE38" s="87"/>
      <c r="AF38" s="87"/>
      <c r="AG38" s="87"/>
      <c r="AH38" s="87"/>
      <c r="AI38" s="202" t="s">
        <v>1196</v>
      </c>
      <c r="AJ38" s="203" t="s">
        <v>1197</v>
      </c>
      <c r="AK38" s="204" t="s">
        <v>1198</v>
      </c>
      <c r="AM38" s="90">
        <v>1</v>
      </c>
    </row>
    <row r="39" spans="2:39" ht="39.950000000000003" customHeight="1">
      <c r="B39" s="237" t="s">
        <v>1199</v>
      </c>
      <c r="C39" s="238" t="s">
        <v>1200</v>
      </c>
      <c r="D39" s="238" t="s">
        <v>1201</v>
      </c>
      <c r="E39" s="1791" t="s">
        <v>1202</v>
      </c>
      <c r="F39" s="1791"/>
      <c r="G39" s="238" t="s">
        <v>1203</v>
      </c>
      <c r="H39" s="238" t="s">
        <v>1204</v>
      </c>
      <c r="I39" s="238" t="s">
        <v>1205</v>
      </c>
      <c r="J39" s="238" t="s">
        <v>1206</v>
      </c>
      <c r="K39" s="238" t="s">
        <v>1207</v>
      </c>
      <c r="L39" s="239" t="s">
        <v>1208</v>
      </c>
      <c r="M39" s="1817" t="s">
        <v>1209</v>
      </c>
      <c r="N39" s="1817"/>
      <c r="O39" s="214"/>
      <c r="P39" s="214"/>
      <c r="Q39" s="214"/>
      <c r="R39" s="214"/>
      <c r="S39" s="170"/>
      <c r="T39" s="170"/>
      <c r="U39" s="170"/>
      <c r="V39" s="171"/>
      <c r="W39" s="111"/>
      <c r="X39" s="87"/>
      <c r="Y39" s="87"/>
      <c r="Z39" s="87"/>
      <c r="AA39" s="87"/>
      <c r="AB39" s="87"/>
      <c r="AC39" s="87"/>
      <c r="AD39" s="87"/>
      <c r="AE39" s="87"/>
      <c r="AF39" s="87"/>
      <c r="AG39" s="87"/>
      <c r="AH39" s="87"/>
      <c r="AI39" s="202" t="s">
        <v>1210</v>
      </c>
      <c r="AJ39" s="203" t="s">
        <v>1211</v>
      </c>
      <c r="AK39" s="204" t="s">
        <v>1212</v>
      </c>
      <c r="AM39" s="90">
        <v>1</v>
      </c>
    </row>
    <row r="40" spans="2:39" ht="39.950000000000003" customHeight="1">
      <c r="B40" s="240" t="s">
        <v>1213</v>
      </c>
      <c r="C40" s="241" t="s">
        <v>1214</v>
      </c>
      <c r="D40" s="1818" t="s">
        <v>1215</v>
      </c>
      <c r="E40" s="1818"/>
      <c r="F40" s="242" t="s">
        <v>1216</v>
      </c>
      <c r="G40" s="241" t="s">
        <v>1217</v>
      </c>
      <c r="H40" s="241" t="s">
        <v>1218</v>
      </c>
      <c r="I40" s="241" t="s">
        <v>1219</v>
      </c>
      <c r="J40" s="243"/>
      <c r="K40" s="243"/>
      <c r="L40" s="244" t="s">
        <v>1220</v>
      </c>
      <c r="M40" s="245" t="str">
        <f>IF(ISNUMBER(N24),N24,"")</f>
        <v/>
      </c>
      <c r="N40" s="246"/>
      <c r="O40" s="214"/>
      <c r="P40" s="214"/>
      <c r="Q40" s="214"/>
      <c r="R40" s="214"/>
      <c r="S40" s="247" t="s">
        <v>1221</v>
      </c>
      <c r="T40" s="247" t="s">
        <v>1222</v>
      </c>
      <c r="U40" s="247" t="s">
        <v>1223</v>
      </c>
      <c r="V40" s="248" t="s">
        <v>1224</v>
      </c>
      <c r="W40" s="111"/>
      <c r="X40" s="87"/>
      <c r="Y40" s="87"/>
      <c r="Z40" s="87"/>
      <c r="AA40" s="87"/>
      <c r="AB40" s="87"/>
      <c r="AC40" s="87"/>
      <c r="AD40" s="87"/>
      <c r="AE40" s="87"/>
      <c r="AF40" s="87"/>
      <c r="AG40" s="87"/>
      <c r="AH40" s="87"/>
      <c r="AI40" s="202" t="s">
        <v>1225</v>
      </c>
      <c r="AJ40" s="203" t="s">
        <v>1226</v>
      </c>
      <c r="AK40" s="204" t="s">
        <v>1227</v>
      </c>
      <c r="AM40" s="90">
        <v>1</v>
      </c>
    </row>
    <row r="41" spans="2:39" ht="39.950000000000003" customHeight="1">
      <c r="B41" s="249" t="s">
        <v>1228</v>
      </c>
      <c r="C41" s="250" t="s">
        <v>1229</v>
      </c>
      <c r="D41" s="251" t="s">
        <v>1230</v>
      </c>
      <c r="E41" s="250"/>
      <c r="F41" s="250" t="s">
        <v>1231</v>
      </c>
      <c r="G41" s="252" t="s">
        <v>1232</v>
      </c>
      <c r="H41" s="250" t="s">
        <v>1233</v>
      </c>
      <c r="I41" s="251" t="s">
        <v>1234</v>
      </c>
      <c r="J41" s="250" t="s">
        <v>1235</v>
      </c>
      <c r="K41" s="251" t="s">
        <v>1236</v>
      </c>
      <c r="L41" s="250" t="s">
        <v>1237</v>
      </c>
      <c r="M41" s="1819" t="s">
        <v>1238</v>
      </c>
      <c r="N41" s="1819"/>
      <c r="O41" s="214"/>
      <c r="P41" s="214"/>
      <c r="Q41" s="214"/>
      <c r="R41" s="214"/>
      <c r="S41" s="170" t="s">
        <v>1239</v>
      </c>
      <c r="T41" s="170">
        <v>1</v>
      </c>
      <c r="U41" s="170" t="s">
        <v>1240</v>
      </c>
      <c r="V41" s="171" t="s">
        <v>1241</v>
      </c>
      <c r="W41" s="111"/>
      <c r="X41" s="87"/>
      <c r="Y41" s="87"/>
      <c r="Z41" s="87"/>
      <c r="AA41" s="87"/>
      <c r="AB41" s="87"/>
      <c r="AC41" s="87"/>
      <c r="AD41" s="87"/>
      <c r="AE41" s="87"/>
      <c r="AF41" s="87"/>
      <c r="AG41" s="87"/>
      <c r="AH41" s="87"/>
      <c r="AI41" s="202" t="s">
        <v>1242</v>
      </c>
      <c r="AJ41" s="203" t="s">
        <v>1243</v>
      </c>
      <c r="AK41" s="204" t="s">
        <v>1244</v>
      </c>
      <c r="AM41" s="90">
        <v>1</v>
      </c>
    </row>
    <row r="42" spans="2:39" ht="33.950000000000003" customHeight="1">
      <c r="B42" s="253" t="s">
        <v>1245</v>
      </c>
      <c r="C42" s="254" t="s">
        <v>1246</v>
      </c>
      <c r="D42" s="254" t="s">
        <v>1247</v>
      </c>
      <c r="E42" s="1777" t="s">
        <v>1248</v>
      </c>
      <c r="F42" s="1777"/>
      <c r="G42" s="254" t="s">
        <v>1249</v>
      </c>
      <c r="H42" s="254" t="s">
        <v>1250</v>
      </c>
      <c r="I42" s="254" t="s">
        <v>1251</v>
      </c>
      <c r="J42" s="254" t="s">
        <v>1252</v>
      </c>
      <c r="K42" s="254" t="s">
        <v>1253</v>
      </c>
      <c r="L42" s="254" t="s">
        <v>1254</v>
      </c>
      <c r="M42" s="255"/>
      <c r="N42" s="256"/>
      <c r="O42" s="213"/>
      <c r="P42" s="214"/>
      <c r="Q42" s="214"/>
      <c r="R42" s="214"/>
      <c r="S42" s="170" t="s">
        <v>1255</v>
      </c>
      <c r="T42" s="170">
        <v>1E-3</v>
      </c>
      <c r="U42" s="170" t="s">
        <v>1240</v>
      </c>
      <c r="V42" s="171" t="s">
        <v>1154</v>
      </c>
      <c r="W42" s="111"/>
      <c r="X42" s="87"/>
      <c r="Y42" s="87"/>
      <c r="Z42" s="87"/>
      <c r="AA42" s="87"/>
      <c r="AB42" s="87"/>
      <c r="AC42" s="87"/>
      <c r="AD42" s="87"/>
      <c r="AE42" s="87"/>
      <c r="AF42" s="87"/>
      <c r="AG42" s="87"/>
      <c r="AH42" s="87"/>
      <c r="AI42" s="202" t="s">
        <v>1256</v>
      </c>
      <c r="AJ42" s="203" t="s">
        <v>1257</v>
      </c>
      <c r="AK42" s="204" t="s">
        <v>1258</v>
      </c>
      <c r="AM42" s="90">
        <v>1</v>
      </c>
    </row>
    <row r="43" spans="2:39" ht="51.75" customHeight="1">
      <c r="B43" s="257" t="s">
        <v>1259</v>
      </c>
      <c r="C43" s="258" t="s">
        <v>1260</v>
      </c>
      <c r="D43" s="258"/>
      <c r="E43" s="258"/>
      <c r="F43" s="258"/>
      <c r="G43" s="259"/>
      <c r="H43" s="258" t="s">
        <v>1261</v>
      </c>
      <c r="I43" s="260"/>
      <c r="J43" s="261"/>
      <c r="K43" s="261"/>
      <c r="L43" s="261"/>
      <c r="M43" s="261"/>
      <c r="N43" s="261"/>
      <c r="O43" s="213"/>
      <c r="P43" s="214"/>
      <c r="Q43" s="214"/>
      <c r="R43" s="214"/>
      <c r="S43" s="170" t="s">
        <v>1262</v>
      </c>
      <c r="T43" s="170">
        <v>0.25</v>
      </c>
      <c r="U43" s="170" t="s">
        <v>1240</v>
      </c>
      <c r="V43" s="171" t="s">
        <v>1155</v>
      </c>
      <c r="W43" s="111"/>
      <c r="X43" s="87"/>
      <c r="Y43" s="87"/>
      <c r="Z43" s="87"/>
      <c r="AA43" s="87"/>
      <c r="AB43" s="87"/>
      <c r="AC43" s="87"/>
      <c r="AD43" s="87"/>
      <c r="AE43" s="87"/>
      <c r="AF43" s="87"/>
      <c r="AG43" s="87"/>
      <c r="AH43" s="87"/>
      <c r="AI43" s="202" t="s">
        <v>1263</v>
      </c>
      <c r="AJ43" s="203" t="s">
        <v>1264</v>
      </c>
      <c r="AK43" s="204" t="s">
        <v>1265</v>
      </c>
      <c r="AM43" s="90">
        <v>1</v>
      </c>
    </row>
    <row r="44" spans="2:39" ht="35.1" customHeight="1">
      <c r="B44" s="262" t="s">
        <v>1266</v>
      </c>
      <c r="C44" s="263"/>
      <c r="D44" s="264" t="s">
        <v>1267</v>
      </c>
      <c r="E44" s="265" t="s">
        <v>1268</v>
      </c>
      <c r="F44" s="265"/>
      <c r="G44" s="263"/>
      <c r="H44" s="263"/>
      <c r="I44" s="266"/>
      <c r="J44" s="266"/>
      <c r="K44" s="266"/>
      <c r="L44" s="267"/>
      <c r="M44" s="268" t="str">
        <f ca="1">CELL("nomfichier",M44)</f>
        <v>D:\Données\1.UPRT\MOTEURS.VILLIERS\CUISSON.SOUS.VIDE\[04_05_cuissons_basses_temperatures.xlsx]35_BASSE_TEMPERATURE.Modèle</v>
      </c>
      <c r="N44" s="269" t="s">
        <v>1269</v>
      </c>
      <c r="O44" s="213"/>
      <c r="P44" s="214"/>
      <c r="Q44" s="214"/>
      <c r="R44" s="214"/>
      <c r="S44" s="170" t="s">
        <v>1270</v>
      </c>
      <c r="T44" s="170">
        <v>0.33333333333333331</v>
      </c>
      <c r="U44" s="170" t="s">
        <v>1240</v>
      </c>
      <c r="V44" s="171" t="s">
        <v>1156</v>
      </c>
      <c r="W44" s="111"/>
      <c r="X44" s="87"/>
      <c r="Y44" s="87"/>
      <c r="Z44" s="87"/>
      <c r="AA44" s="87"/>
      <c r="AB44" s="87"/>
      <c r="AC44" s="87"/>
      <c r="AD44" s="87"/>
      <c r="AE44" s="87"/>
      <c r="AF44" s="87"/>
      <c r="AG44" s="87"/>
      <c r="AH44" s="87"/>
      <c r="AI44" s="202" t="s">
        <v>1271</v>
      </c>
      <c r="AJ44" s="203" t="s">
        <v>1272</v>
      </c>
      <c r="AK44" s="204" t="s">
        <v>1273</v>
      </c>
      <c r="AM44" s="90">
        <v>1</v>
      </c>
    </row>
    <row r="45" spans="2:39" ht="35.1" customHeight="1">
      <c r="B45" s="270" t="s">
        <v>1274</v>
      </c>
      <c r="C45" s="271"/>
      <c r="D45" s="272" t="s">
        <v>1275</v>
      </c>
      <c r="E45" s="273" t="s">
        <v>1276</v>
      </c>
      <c r="F45" s="273"/>
      <c r="G45" s="271"/>
      <c r="H45" s="271"/>
      <c r="I45" s="274"/>
      <c r="J45" s="274"/>
      <c r="K45" s="274"/>
      <c r="L45" s="274"/>
      <c r="M45" s="275"/>
      <c r="N45" s="276" t="s">
        <v>4488</v>
      </c>
      <c r="O45" s="213"/>
      <c r="P45" s="214"/>
      <c r="Q45" s="214"/>
      <c r="R45" s="214"/>
      <c r="S45" s="170" t="s">
        <v>1277</v>
      </c>
      <c r="T45" s="170">
        <v>0.5</v>
      </c>
      <c r="U45" s="170" t="s">
        <v>1240</v>
      </c>
      <c r="V45" s="171" t="s">
        <v>1157</v>
      </c>
      <c r="W45" s="111"/>
      <c r="X45" s="87"/>
      <c r="Y45" s="87"/>
      <c r="Z45" s="87"/>
      <c r="AA45" s="87"/>
      <c r="AB45" s="87"/>
      <c r="AC45" s="87"/>
      <c r="AD45" s="87"/>
      <c r="AE45" s="87"/>
      <c r="AF45" s="87"/>
      <c r="AG45" s="87"/>
      <c r="AH45" s="87"/>
      <c r="AI45" s="202" t="s">
        <v>1278</v>
      </c>
      <c r="AJ45" s="203" t="s">
        <v>1279</v>
      </c>
      <c r="AK45" s="204" t="s">
        <v>1280</v>
      </c>
      <c r="AM45" s="90">
        <v>1</v>
      </c>
    </row>
    <row r="46" spans="2:39" ht="35.1" customHeight="1">
      <c r="O46" s="213"/>
      <c r="P46" s="214"/>
      <c r="Q46" s="214"/>
      <c r="R46" s="214"/>
      <c r="S46" s="170" t="s">
        <v>1158</v>
      </c>
      <c r="T46" s="170">
        <v>1</v>
      </c>
      <c r="U46" s="170" t="s">
        <v>1281</v>
      </c>
      <c r="V46" s="171" t="s">
        <v>1158</v>
      </c>
      <c r="W46" s="87"/>
      <c r="X46" s="87"/>
      <c r="Y46" s="87"/>
      <c r="Z46" s="87"/>
      <c r="AA46" s="87"/>
      <c r="AB46" s="87"/>
      <c r="AC46" s="87"/>
      <c r="AD46" s="87"/>
      <c r="AE46" s="87"/>
      <c r="AF46" s="87"/>
      <c r="AG46" s="87"/>
      <c r="AH46" s="87"/>
      <c r="AI46" s="202" t="s">
        <v>1282</v>
      </c>
      <c r="AJ46" s="203" t="s">
        <v>1283</v>
      </c>
      <c r="AK46" s="204" t="s">
        <v>1284</v>
      </c>
      <c r="AM46" s="90">
        <v>1</v>
      </c>
    </row>
    <row r="47" spans="2:39" ht="31.5">
      <c r="G47" s="277" t="s">
        <v>915</v>
      </c>
      <c r="H47" s="278"/>
      <c r="O47" s="213"/>
      <c r="P47" s="214"/>
      <c r="Q47" s="214"/>
      <c r="R47" s="214"/>
      <c r="S47" s="170" t="s">
        <v>1285</v>
      </c>
      <c r="T47" s="170">
        <v>0.1</v>
      </c>
      <c r="U47" s="170" t="s">
        <v>1281</v>
      </c>
      <c r="V47" s="171" t="s">
        <v>1159</v>
      </c>
      <c r="W47" s="87"/>
      <c r="X47" s="87"/>
      <c r="Y47" s="87"/>
      <c r="Z47" s="87"/>
      <c r="AA47" s="87"/>
      <c r="AB47" s="87"/>
      <c r="AC47" s="87"/>
      <c r="AD47" s="87"/>
      <c r="AE47" s="87"/>
      <c r="AF47" s="87"/>
      <c r="AG47" s="87"/>
      <c r="AH47" s="87"/>
      <c r="AI47" s="202" t="s">
        <v>1286</v>
      </c>
      <c r="AJ47" s="203" t="s">
        <v>797</v>
      </c>
      <c r="AK47" s="204" t="s">
        <v>1287</v>
      </c>
      <c r="AM47" s="90">
        <v>1</v>
      </c>
    </row>
    <row r="48" spans="2:39" ht="15.75">
      <c r="G48" s="277" t="s">
        <v>1288</v>
      </c>
      <c r="H48" s="277"/>
      <c r="O48" s="213"/>
      <c r="P48" s="214"/>
      <c r="Q48" s="214"/>
      <c r="R48" s="214"/>
      <c r="S48" s="170" t="s">
        <v>1289</v>
      </c>
      <c r="T48" s="170">
        <v>0.01</v>
      </c>
      <c r="U48" s="170" t="s">
        <v>1281</v>
      </c>
      <c r="V48" s="171" t="s">
        <v>1160</v>
      </c>
      <c r="W48" s="87"/>
      <c r="X48" s="87"/>
      <c r="Y48" s="87"/>
      <c r="Z48" s="87"/>
      <c r="AA48" s="87"/>
      <c r="AB48" s="87"/>
      <c r="AC48" s="87"/>
      <c r="AD48" s="87"/>
      <c r="AE48" s="87"/>
      <c r="AF48" s="87"/>
      <c r="AG48" s="87"/>
      <c r="AH48" s="87"/>
      <c r="AI48" s="204"/>
      <c r="AJ48" s="204"/>
      <c r="AK48" s="204"/>
      <c r="AM48" s="90">
        <v>1</v>
      </c>
    </row>
    <row r="49" spans="7:39" ht="21">
      <c r="G49" s="279" t="s">
        <v>1290</v>
      </c>
      <c r="H49" s="279" t="s">
        <v>1291</v>
      </c>
      <c r="O49" s="213"/>
      <c r="P49" s="214"/>
      <c r="Q49" s="214"/>
      <c r="R49" s="214"/>
      <c r="S49" s="170" t="s">
        <v>1292</v>
      </c>
      <c r="T49" s="170">
        <v>1E-3</v>
      </c>
      <c r="U49" s="170" t="s">
        <v>1281</v>
      </c>
      <c r="V49" s="171" t="s">
        <v>1161</v>
      </c>
      <c r="W49" s="87"/>
      <c r="X49" s="87"/>
      <c r="Y49" s="87"/>
      <c r="Z49" s="87"/>
      <c r="AA49" s="87"/>
      <c r="AB49" s="87"/>
      <c r="AC49" s="87"/>
      <c r="AD49" s="87"/>
      <c r="AE49" s="87"/>
      <c r="AF49" s="87"/>
      <c r="AG49" s="87"/>
      <c r="AH49" s="87"/>
      <c r="AI49" s="47" t="s">
        <v>1293</v>
      </c>
      <c r="AJ49" s="48"/>
      <c r="AK49" s="49"/>
      <c r="AM49" s="90">
        <v>1</v>
      </c>
    </row>
    <row r="50" spans="7:39" ht="39.950000000000003" customHeight="1">
      <c r="G50" s="1774"/>
      <c r="H50" s="1774"/>
      <c r="O50" s="213"/>
      <c r="P50" s="214"/>
      <c r="Q50" s="214"/>
      <c r="R50" s="214"/>
      <c r="S50" s="170" t="s">
        <v>1294</v>
      </c>
      <c r="T50" s="170">
        <v>0.5</v>
      </c>
      <c r="U50" s="170" t="s">
        <v>1281</v>
      </c>
      <c r="V50" s="171" t="s">
        <v>1162</v>
      </c>
      <c r="W50" s="87"/>
      <c r="X50" s="87"/>
      <c r="Y50" s="87"/>
      <c r="Z50" s="87"/>
      <c r="AA50" s="87"/>
      <c r="AB50" s="87"/>
      <c r="AC50" s="87"/>
      <c r="AD50" s="87"/>
      <c r="AE50" s="87"/>
      <c r="AF50" s="87"/>
      <c r="AG50" s="87"/>
      <c r="AH50" s="87"/>
      <c r="AI50" s="280" t="s">
        <v>1012</v>
      </c>
      <c r="AJ50" s="280" t="s">
        <v>1013</v>
      </c>
      <c r="AK50" s="280" t="s">
        <v>1295</v>
      </c>
      <c r="AM50" s="90">
        <v>1</v>
      </c>
    </row>
    <row r="51" spans="7:39" ht="39.950000000000003" customHeight="1">
      <c r="G51" s="1775" t="s">
        <v>1296</v>
      </c>
      <c r="H51" s="1776"/>
      <c r="O51" s="213"/>
      <c r="P51" s="214"/>
      <c r="Q51" s="214"/>
      <c r="R51" s="214"/>
      <c r="S51" s="170" t="s">
        <v>1297</v>
      </c>
      <c r="T51" s="170">
        <v>0.25</v>
      </c>
      <c r="U51" s="170" t="s">
        <v>1281</v>
      </c>
      <c r="V51" s="171" t="s">
        <v>1163</v>
      </c>
      <c r="W51" s="87"/>
      <c r="X51" s="87"/>
      <c r="Y51" s="87"/>
      <c r="Z51" s="87"/>
      <c r="AA51" s="87"/>
      <c r="AB51" s="87"/>
      <c r="AC51" s="87"/>
      <c r="AD51" s="87"/>
      <c r="AE51" s="87"/>
      <c r="AF51" s="87"/>
      <c r="AG51" s="87"/>
      <c r="AH51" s="87"/>
      <c r="AI51" s="281" t="s">
        <v>1298</v>
      </c>
      <c r="AJ51" s="282" t="s">
        <v>1299</v>
      </c>
      <c r="AK51" s="283" t="s">
        <v>1300</v>
      </c>
      <c r="AM51" s="90">
        <v>1</v>
      </c>
    </row>
    <row r="52" spans="7:39" ht="39.950000000000003" customHeight="1">
      <c r="G52" s="284" t="s">
        <v>1301</v>
      </c>
      <c r="H52" s="285">
        <f>IF(AND(ISNUMBER(G53),G53&gt;0,ISNUMBER(G56),G56&gt;0),ROUNDUP(G53*G56,0),"")</f>
        <v>225</v>
      </c>
      <c r="O52" s="213"/>
      <c r="P52" s="214"/>
      <c r="Q52" s="214"/>
      <c r="R52" s="214"/>
      <c r="S52" s="170" t="s">
        <v>1302</v>
      </c>
      <c r="T52" s="170">
        <v>1</v>
      </c>
      <c r="U52" s="170" t="s">
        <v>1303</v>
      </c>
      <c r="V52" s="171" t="s">
        <v>1170</v>
      </c>
      <c r="W52" s="87"/>
      <c r="X52" s="87"/>
      <c r="Y52" s="87"/>
      <c r="Z52" s="87"/>
      <c r="AA52" s="87"/>
      <c r="AB52" s="87"/>
      <c r="AC52" s="87"/>
      <c r="AD52" s="87"/>
      <c r="AE52" s="87"/>
      <c r="AF52" s="87"/>
      <c r="AG52" s="87"/>
      <c r="AH52" s="87"/>
      <c r="AI52" s="281" t="s">
        <v>1304</v>
      </c>
      <c r="AJ52" s="282" t="s">
        <v>1305</v>
      </c>
      <c r="AK52" s="283" t="s">
        <v>1306</v>
      </c>
      <c r="AM52" s="90">
        <v>1</v>
      </c>
    </row>
    <row r="53" spans="7:39" ht="39.950000000000003" customHeight="1">
      <c r="G53" s="286">
        <v>150</v>
      </c>
      <c r="H53" s="287" t="s">
        <v>1307</v>
      </c>
      <c r="O53" s="213"/>
      <c r="P53" s="214"/>
      <c r="Q53" s="214"/>
      <c r="R53" s="214"/>
      <c r="S53" s="170" t="s">
        <v>1308</v>
      </c>
      <c r="T53" s="170">
        <v>1</v>
      </c>
      <c r="U53" s="170" t="s">
        <v>1303</v>
      </c>
      <c r="V53" s="171" t="s">
        <v>1171</v>
      </c>
      <c r="W53" s="87"/>
      <c r="X53" s="87"/>
      <c r="Y53" s="87"/>
      <c r="Z53" s="87"/>
      <c r="AA53" s="87"/>
      <c r="AB53" s="87"/>
      <c r="AC53" s="87"/>
      <c r="AD53" s="87"/>
      <c r="AE53" s="87"/>
      <c r="AF53" s="87"/>
      <c r="AG53" s="87"/>
      <c r="AH53" s="87"/>
      <c r="AI53" s="281" t="s">
        <v>1309</v>
      </c>
      <c r="AJ53" s="282" t="s">
        <v>1310</v>
      </c>
      <c r="AK53" s="283" t="s">
        <v>1311</v>
      </c>
      <c r="AM53" s="90">
        <v>1</v>
      </c>
    </row>
    <row r="54" spans="7:39" ht="39.950000000000003" customHeight="1">
      <c r="G54" s="288" t="s">
        <v>1312</v>
      </c>
      <c r="H54" s="289" t="s">
        <v>1313</v>
      </c>
      <c r="O54" s="213"/>
      <c r="P54" s="214"/>
      <c r="Q54" s="214"/>
      <c r="R54" s="214"/>
      <c r="S54" s="170" t="s">
        <v>1314</v>
      </c>
      <c r="T54" s="170">
        <v>1</v>
      </c>
      <c r="U54" s="170" t="s">
        <v>1303</v>
      </c>
      <c r="V54" s="171" t="s">
        <v>1172</v>
      </c>
      <c r="W54" s="87"/>
      <c r="X54" s="87"/>
      <c r="Y54" s="87"/>
      <c r="Z54" s="87"/>
      <c r="AA54" s="87"/>
      <c r="AB54" s="87"/>
      <c r="AC54" s="87"/>
      <c r="AD54" s="87"/>
      <c r="AE54" s="87"/>
      <c r="AF54" s="87"/>
      <c r="AG54" s="87"/>
      <c r="AH54" s="87"/>
      <c r="AI54" s="281" t="s">
        <v>1315</v>
      </c>
      <c r="AJ54" s="282" t="s">
        <v>1316</v>
      </c>
      <c r="AK54" s="283" t="s">
        <v>1317</v>
      </c>
      <c r="AM54" s="90">
        <v>1</v>
      </c>
    </row>
    <row r="55" spans="7:39" ht="39.950000000000003" customHeight="1">
      <c r="G55" s="288" t="s">
        <v>1318</v>
      </c>
      <c r="H55" s="290" t="s">
        <v>1319</v>
      </c>
      <c r="O55" s="213"/>
      <c r="P55" s="214"/>
      <c r="Q55" s="214"/>
      <c r="R55" s="214"/>
      <c r="S55" s="170" t="s">
        <v>1320</v>
      </c>
      <c r="T55" s="170">
        <v>1</v>
      </c>
      <c r="U55" s="170" t="s">
        <v>1303</v>
      </c>
      <c r="V55" s="171" t="s">
        <v>1173</v>
      </c>
      <c r="W55" s="87"/>
      <c r="X55" s="87"/>
      <c r="Y55" s="87"/>
      <c r="Z55" s="87"/>
      <c r="AA55" s="87"/>
      <c r="AB55" s="87"/>
      <c r="AC55" s="87"/>
      <c r="AD55" s="87"/>
      <c r="AE55" s="87"/>
      <c r="AF55" s="87"/>
      <c r="AG55" s="87"/>
      <c r="AH55" s="87"/>
      <c r="AI55" s="281" t="s">
        <v>1321</v>
      </c>
      <c r="AJ55" s="282" t="s">
        <v>1322</v>
      </c>
      <c r="AK55" s="283" t="s">
        <v>1323</v>
      </c>
      <c r="AM55" s="90">
        <v>1</v>
      </c>
    </row>
    <row r="56" spans="7:39" ht="39.950000000000003" customHeight="1">
      <c r="G56" s="291">
        <v>1.5</v>
      </c>
      <c r="H56" s="292" t="str">
        <f>"&lt; Nb de "&amp;G54&amp;" par personne "</f>
        <v xml:space="preserve">&lt; Nb de tranches par personne </v>
      </c>
      <c r="O56" s="213"/>
      <c r="P56" s="214"/>
      <c r="Q56" s="214"/>
      <c r="R56" s="214"/>
      <c r="S56" s="170" t="s">
        <v>1324</v>
      </c>
      <c r="T56" s="170">
        <v>1</v>
      </c>
      <c r="U56" s="170" t="s">
        <v>1303</v>
      </c>
      <c r="V56" s="171" t="s">
        <v>1174</v>
      </c>
      <c r="W56" s="87"/>
      <c r="X56" s="87"/>
      <c r="Y56" s="87"/>
      <c r="Z56" s="87"/>
      <c r="AA56" s="87"/>
      <c r="AB56" s="87"/>
      <c r="AC56" s="87"/>
      <c r="AD56" s="87"/>
      <c r="AE56" s="87"/>
      <c r="AF56" s="87"/>
      <c r="AG56" s="87"/>
      <c r="AH56" s="87"/>
      <c r="AI56" s="281" t="s">
        <v>1325</v>
      </c>
      <c r="AJ56" s="282" t="s">
        <v>1326</v>
      </c>
      <c r="AK56" s="283" t="s">
        <v>1327</v>
      </c>
      <c r="AM56" s="90">
        <v>1</v>
      </c>
    </row>
    <row r="57" spans="7:39" ht="39.950000000000003" customHeight="1">
      <c r="G57" s="293">
        <v>27</v>
      </c>
      <c r="H57" s="294" t="str">
        <f>"&lt; Nb "&amp;G54&amp;" dans 1 " &amp;G55</f>
        <v>&lt; Nb tranches dans 1 Gastro 1/1</v>
      </c>
      <c r="O57" s="213"/>
      <c r="P57" s="214"/>
      <c r="Q57" s="214"/>
      <c r="R57" s="214"/>
      <c r="S57" s="170" t="s">
        <v>1328</v>
      </c>
      <c r="T57" s="170">
        <v>1</v>
      </c>
      <c r="U57" s="170" t="s">
        <v>1303</v>
      </c>
      <c r="V57" s="171" t="s">
        <v>1175</v>
      </c>
      <c r="W57" s="87"/>
      <c r="X57" s="87"/>
      <c r="Y57" s="87"/>
      <c r="Z57" s="87"/>
      <c r="AA57" s="87"/>
      <c r="AB57" s="87"/>
      <c r="AC57" s="87"/>
      <c r="AD57" s="87"/>
      <c r="AE57" s="87"/>
      <c r="AF57" s="87"/>
      <c r="AG57" s="87"/>
      <c r="AH57" s="87"/>
      <c r="AI57" s="281" t="s">
        <v>1329</v>
      </c>
      <c r="AJ57" s="282" t="s">
        <v>1330</v>
      </c>
      <c r="AK57" s="283" t="s">
        <v>1331</v>
      </c>
      <c r="AM57" s="90">
        <v>1</v>
      </c>
    </row>
    <row r="58" spans="7:39" ht="39.950000000000003" customHeight="1">
      <c r="G58" s="1778" t="str">
        <f>IF(NOT(ISNUMBER(G57)),"VÉRIFIER EFFECTIF ET CAPACITÉ",IF(OR(NOT(ISNUMBER(H52)),H52&lt;=0,NOT(ISNUMBER(G57)),G57&lt;=0,MOD(G57,1)&lt;&gt;0),"VÉRIFIER EFFECTIF ET CAPACITÉ",IF(INT(H52/G57)&gt;0,INT(H52/G57)&amp;" "&amp;G55&amp;" de "&amp;G57&amp;" "&amp;G54,"")&amp;IF(MOD(H52,G57)&gt;0,IF(INT(H52/G57)&gt;0," + ","")&amp;"1 "&amp;G55&amp;" de "&amp;MOD(H52,G57)&amp;" "&amp;G54,"")))</f>
        <v>8 Gastro 1/1 de 27 tranches + 1 Gastro 1/1 de 9 tranches</v>
      </c>
      <c r="H58" s="1779"/>
      <c r="O58" s="213"/>
      <c r="P58" s="214"/>
      <c r="Q58" s="214"/>
      <c r="R58" s="214"/>
      <c r="S58" s="170" t="s">
        <v>1332</v>
      </c>
      <c r="T58" s="170">
        <v>1</v>
      </c>
      <c r="U58" s="170" t="s">
        <v>1303</v>
      </c>
      <c r="V58" s="171" t="s">
        <v>1176</v>
      </c>
      <c r="W58" s="87"/>
      <c r="X58" s="87"/>
      <c r="Y58" s="87"/>
      <c r="Z58" s="87"/>
      <c r="AA58" s="87"/>
      <c r="AB58" s="87"/>
      <c r="AC58" s="87"/>
      <c r="AD58" s="87"/>
      <c r="AE58" s="87"/>
      <c r="AF58" s="87"/>
      <c r="AG58" s="87"/>
      <c r="AH58" s="87"/>
      <c r="AI58" s="281" t="s">
        <v>1333</v>
      </c>
      <c r="AJ58" s="282" t="s">
        <v>1334</v>
      </c>
      <c r="AK58" s="283" t="s">
        <v>1335</v>
      </c>
      <c r="AM58" s="90">
        <v>1</v>
      </c>
    </row>
    <row r="59" spans="7:39" ht="39.950000000000003" customHeight="1">
      <c r="G59" s="1774"/>
      <c r="H59" s="1774"/>
      <c r="O59" s="213"/>
      <c r="P59" s="214"/>
      <c r="Q59" s="214"/>
      <c r="R59" s="214"/>
      <c r="S59" s="170" t="s">
        <v>1336</v>
      </c>
      <c r="T59" s="170">
        <v>1</v>
      </c>
      <c r="U59" s="170" t="s">
        <v>1303</v>
      </c>
      <c r="V59" s="171" t="s">
        <v>1177</v>
      </c>
      <c r="W59" s="87"/>
      <c r="X59" s="87"/>
      <c r="Y59" s="87"/>
      <c r="Z59" s="87"/>
      <c r="AA59" s="87"/>
      <c r="AB59" s="87"/>
      <c r="AC59" s="87"/>
      <c r="AD59" s="87"/>
      <c r="AE59" s="87"/>
      <c r="AF59" s="87"/>
      <c r="AG59" s="87"/>
      <c r="AH59" s="87"/>
      <c r="AI59" s="281" t="s">
        <v>1337</v>
      </c>
      <c r="AJ59" s="282" t="s">
        <v>1338</v>
      </c>
      <c r="AK59" s="283" t="s">
        <v>1339</v>
      </c>
      <c r="AM59" s="90">
        <v>1</v>
      </c>
    </row>
    <row r="60" spans="7:39" ht="39.950000000000003" customHeight="1">
      <c r="G60" s="1780" t="s">
        <v>1340</v>
      </c>
      <c r="H60" s="1781"/>
      <c r="O60" s="213"/>
      <c r="P60" s="214"/>
      <c r="Q60" s="214"/>
      <c r="R60" s="214"/>
      <c r="S60" s="170" t="s">
        <v>1341</v>
      </c>
      <c r="T60" s="170">
        <v>1</v>
      </c>
      <c r="U60" s="170" t="s">
        <v>1303</v>
      </c>
      <c r="V60" s="171" t="s">
        <v>1178</v>
      </c>
      <c r="W60" s="87"/>
      <c r="X60" s="87"/>
      <c r="Y60" s="87"/>
      <c r="Z60" s="87"/>
      <c r="AA60" s="87"/>
      <c r="AB60" s="87"/>
      <c r="AC60" s="87"/>
      <c r="AD60" s="87"/>
      <c r="AE60" s="87"/>
      <c r="AF60" s="87"/>
      <c r="AG60" s="87"/>
      <c r="AH60" s="87"/>
      <c r="AI60" s="281" t="s">
        <v>1342</v>
      </c>
      <c r="AJ60" s="282" t="s">
        <v>1343</v>
      </c>
      <c r="AK60" s="283" t="s">
        <v>1344</v>
      </c>
      <c r="AM60" s="90">
        <v>1</v>
      </c>
    </row>
    <row r="61" spans="7:39" ht="39.950000000000003" customHeight="1">
      <c r="G61" s="284" t="s">
        <v>1301</v>
      </c>
      <c r="H61" s="295">
        <f>IF(AND(ISNUMBER(G62),G62&gt;0,ISNUMBER(G64),G64&gt;0),G62*G64/1000,"")</f>
        <v>18</v>
      </c>
      <c r="O61" s="213"/>
      <c r="P61" s="214"/>
      <c r="Q61" s="214"/>
      <c r="R61" s="214"/>
      <c r="S61" s="170" t="s">
        <v>1345</v>
      </c>
      <c r="T61" s="170">
        <v>1</v>
      </c>
      <c r="U61" s="170" t="s">
        <v>1303</v>
      </c>
      <c r="V61" s="171" t="s">
        <v>1179</v>
      </c>
      <c r="W61" s="87"/>
      <c r="X61" s="87"/>
      <c r="Y61" s="87"/>
      <c r="Z61" s="87"/>
      <c r="AA61" s="87"/>
      <c r="AB61" s="87"/>
      <c r="AC61" s="87"/>
      <c r="AD61" s="87"/>
      <c r="AE61" s="87"/>
      <c r="AF61" s="87"/>
      <c r="AG61" s="87"/>
      <c r="AH61" s="87"/>
      <c r="AI61" s="281" t="s">
        <v>1346</v>
      </c>
      <c r="AJ61" s="282" t="s">
        <v>1347</v>
      </c>
      <c r="AK61" s="283" t="s">
        <v>1348</v>
      </c>
      <c r="AM61" s="90">
        <v>1</v>
      </c>
    </row>
    <row r="62" spans="7:39" ht="39.950000000000003" customHeight="1">
      <c r="G62" s="286">
        <v>150</v>
      </c>
      <c r="H62" s="287" t="s">
        <v>1307</v>
      </c>
      <c r="O62" s="213"/>
      <c r="P62" s="214"/>
      <c r="Q62" s="214"/>
      <c r="R62" s="214"/>
      <c r="S62" s="170" t="s">
        <v>1349</v>
      </c>
      <c r="T62" s="170">
        <v>1</v>
      </c>
      <c r="U62" s="170" t="s">
        <v>1303</v>
      </c>
      <c r="V62" s="171" t="s">
        <v>1180</v>
      </c>
      <c r="W62" s="87"/>
      <c r="X62" s="87"/>
      <c r="Y62" s="87"/>
      <c r="Z62" s="87"/>
      <c r="AA62" s="87"/>
      <c r="AB62" s="87"/>
      <c r="AC62" s="87"/>
      <c r="AD62" s="87"/>
      <c r="AE62" s="87"/>
      <c r="AF62" s="87"/>
      <c r="AG62" s="87"/>
      <c r="AH62" s="87"/>
      <c r="AI62" s="281" t="s">
        <v>1350</v>
      </c>
      <c r="AJ62" s="282" t="s">
        <v>1351</v>
      </c>
      <c r="AK62" s="283" t="s">
        <v>1352</v>
      </c>
      <c r="AM62" s="90">
        <v>1</v>
      </c>
    </row>
    <row r="63" spans="7:39" ht="39.950000000000003" customHeight="1">
      <c r="G63" s="288" t="s">
        <v>1318</v>
      </c>
      <c r="H63" s="296" t="s">
        <v>1319</v>
      </c>
      <c r="O63" s="213"/>
      <c r="P63" s="214"/>
      <c r="Q63" s="214"/>
      <c r="R63" s="214"/>
      <c r="S63" s="170" t="s">
        <v>1353</v>
      </c>
      <c r="T63" s="170">
        <v>1</v>
      </c>
      <c r="U63" s="170" t="s">
        <v>1303</v>
      </c>
      <c r="V63" s="171" t="s">
        <v>1181</v>
      </c>
      <c r="W63" s="87"/>
      <c r="X63" s="87"/>
      <c r="Y63" s="87"/>
      <c r="Z63" s="87"/>
      <c r="AA63" s="87"/>
      <c r="AB63" s="87"/>
      <c r="AC63" s="87"/>
      <c r="AD63" s="87"/>
      <c r="AE63" s="87"/>
      <c r="AF63" s="87"/>
      <c r="AG63" s="87"/>
      <c r="AH63" s="87"/>
      <c r="AI63" s="281" t="s">
        <v>1354</v>
      </c>
      <c r="AJ63" s="282" t="s">
        <v>1355</v>
      </c>
      <c r="AK63" s="283" t="s">
        <v>1356</v>
      </c>
      <c r="AM63" s="90">
        <v>1</v>
      </c>
    </row>
    <row r="64" spans="7:39" ht="39.950000000000003" customHeight="1">
      <c r="G64" s="297">
        <v>120</v>
      </c>
      <c r="H64" s="298" t="s">
        <v>1357</v>
      </c>
      <c r="O64" s="213"/>
      <c r="P64" s="214"/>
      <c r="Q64" s="214"/>
      <c r="R64" s="214"/>
      <c r="S64" s="170" t="s">
        <v>1358</v>
      </c>
      <c r="T64" s="170">
        <v>1</v>
      </c>
      <c r="U64" s="170" t="s">
        <v>1303</v>
      </c>
      <c r="V64" s="171" t="s">
        <v>970</v>
      </c>
      <c r="W64" s="87"/>
      <c r="X64" s="87"/>
      <c r="Y64" s="87"/>
      <c r="Z64" s="87"/>
      <c r="AA64" s="87"/>
      <c r="AB64" s="87"/>
      <c r="AC64" s="87"/>
      <c r="AD64" s="87"/>
      <c r="AE64" s="87"/>
      <c r="AF64" s="87"/>
      <c r="AG64" s="87"/>
      <c r="AH64" s="87"/>
      <c r="AI64" s="281" t="s">
        <v>1359</v>
      </c>
      <c r="AJ64" s="282" t="s">
        <v>1360</v>
      </c>
      <c r="AK64" s="283" t="s">
        <v>1361</v>
      </c>
      <c r="AM64" s="90">
        <v>1</v>
      </c>
    </row>
    <row r="65" spans="7:39" ht="39.950000000000003" customHeight="1">
      <c r="G65" s="299">
        <v>2.7</v>
      </c>
      <c r="H65" s="300" t="str">
        <f>"poids par "&amp; G63</f>
        <v>poids par Gastro 1/1</v>
      </c>
      <c r="O65" s="213"/>
      <c r="P65" s="214"/>
      <c r="Q65" s="214"/>
      <c r="R65" s="214"/>
      <c r="S65" s="170" t="s">
        <v>1362</v>
      </c>
      <c r="T65" s="170">
        <v>1</v>
      </c>
      <c r="U65" s="170" t="s">
        <v>1303</v>
      </c>
      <c r="V65" s="171" t="s">
        <v>981</v>
      </c>
      <c r="W65" s="87"/>
      <c r="X65" s="87"/>
      <c r="Y65" s="87"/>
      <c r="Z65" s="87"/>
      <c r="AA65" s="87"/>
      <c r="AB65" s="87"/>
      <c r="AC65" s="87"/>
      <c r="AD65" s="87"/>
      <c r="AE65" s="87"/>
      <c r="AF65" s="87"/>
      <c r="AG65" s="87"/>
      <c r="AH65" s="87"/>
      <c r="AI65" s="281" t="s">
        <v>1363</v>
      </c>
      <c r="AJ65" s="282" t="s">
        <v>1364</v>
      </c>
      <c r="AK65" s="283" t="s">
        <v>1365</v>
      </c>
      <c r="AM65" s="90">
        <v>1</v>
      </c>
    </row>
    <row r="66" spans="7:39" ht="39.950000000000003" customHeight="1">
      <c r="G66" s="1782" t="str">
        <f>IF(OR(NOT(ISNUMBER(H61)),H61&lt;=0,NOT(ISNUMBER(G65)),G65&lt;=0),"VÉRIFIER EFFECTIF ET CAPACITÉ",IF(INT(ROUND(H61/G65,9))&gt;0,INT(ROUND(H61/G65,9))&amp;" "&amp;G63&amp;" de "&amp;TEXT(G65,"0.00")&amp;" kg","")&amp;IF(ROUND(H61-INT(ROUND(H61/G65,9))*G65,9)&gt;0,IF(INT(ROUND(H61/G65,9))&gt;0," + ","")&amp;"1 "&amp;G63&amp;" de "&amp;TEXT(ROUND(H61-INT(ROUND(H61/G65,9))*G65,9),"0.00")&amp;" kg",""))</f>
        <v>6 Gastro 1/1 de 2.70 kg + 1 Gastro 1/1 de 1.80 kg</v>
      </c>
      <c r="H66" s="1783"/>
      <c r="O66" s="213"/>
      <c r="P66" s="214"/>
      <c r="Q66" s="214"/>
      <c r="R66" s="214"/>
      <c r="S66" s="170" t="s">
        <v>1366</v>
      </c>
      <c r="T66" s="170">
        <v>1</v>
      </c>
      <c r="U66" s="170" t="s">
        <v>1303</v>
      </c>
      <c r="V66" s="171" t="s">
        <v>991</v>
      </c>
      <c r="W66" s="87"/>
      <c r="X66" s="87"/>
      <c r="Y66" s="87"/>
      <c r="Z66" s="87"/>
      <c r="AA66" s="87"/>
      <c r="AB66" s="87"/>
      <c r="AC66" s="87"/>
      <c r="AD66" s="87"/>
      <c r="AE66" s="87"/>
      <c r="AF66" s="87"/>
      <c r="AG66" s="87"/>
      <c r="AH66" s="87"/>
      <c r="AI66" s="281" t="s">
        <v>1367</v>
      </c>
      <c r="AJ66" s="282" t="s">
        <v>1368</v>
      </c>
      <c r="AK66" s="283" t="s">
        <v>1369</v>
      </c>
      <c r="AM66" s="90">
        <v>1</v>
      </c>
    </row>
    <row r="67" spans="7:39" ht="39.950000000000003" customHeight="1">
      <c r="G67" s="1774"/>
      <c r="H67" s="1774"/>
      <c r="O67" s="213"/>
      <c r="P67" s="214"/>
      <c r="Q67" s="214"/>
      <c r="R67" s="214"/>
      <c r="S67" s="170" t="s">
        <v>1370</v>
      </c>
      <c r="T67" s="170">
        <v>1</v>
      </c>
      <c r="U67" s="170" t="s">
        <v>1303</v>
      </c>
      <c r="V67" s="171" t="s">
        <v>999</v>
      </c>
      <c r="W67" s="87"/>
      <c r="X67" s="87"/>
      <c r="Y67" s="87"/>
      <c r="Z67" s="87"/>
      <c r="AA67" s="87"/>
      <c r="AB67" s="87"/>
      <c r="AC67" s="87"/>
      <c r="AD67" s="87"/>
      <c r="AE67" s="87"/>
      <c r="AF67" s="87"/>
      <c r="AG67" s="87"/>
      <c r="AH67" s="87"/>
      <c r="AI67" s="281" t="s">
        <v>1371</v>
      </c>
      <c r="AJ67" s="282" t="s">
        <v>1372</v>
      </c>
      <c r="AK67" s="283" t="s">
        <v>1373</v>
      </c>
      <c r="AM67" s="90">
        <v>1</v>
      </c>
    </row>
    <row r="68" spans="7:39" ht="39.950000000000003" customHeight="1">
      <c r="G68" s="1784" t="s">
        <v>1374</v>
      </c>
      <c r="H68" s="1785"/>
      <c r="O68" s="213"/>
      <c r="P68" s="214"/>
      <c r="Q68" s="214"/>
      <c r="R68" s="214"/>
      <c r="S68" s="170" t="s">
        <v>1375</v>
      </c>
      <c r="T68" s="170">
        <v>1</v>
      </c>
      <c r="U68" s="170" t="s">
        <v>1303</v>
      </c>
      <c r="V68" s="171" t="s">
        <v>1020</v>
      </c>
      <c r="W68" s="87"/>
      <c r="X68" s="87"/>
      <c r="Y68" s="87"/>
      <c r="Z68" s="87"/>
      <c r="AA68" s="87"/>
      <c r="AB68" s="87"/>
      <c r="AC68" s="87"/>
      <c r="AD68" s="87"/>
      <c r="AE68" s="87"/>
      <c r="AF68" s="87"/>
      <c r="AG68" s="87"/>
      <c r="AH68" s="87"/>
      <c r="AI68" s="281" t="s">
        <v>1376</v>
      </c>
      <c r="AJ68" s="282" t="s">
        <v>1377</v>
      </c>
      <c r="AK68" s="283" t="s">
        <v>1378</v>
      </c>
      <c r="AM68" s="90">
        <v>1</v>
      </c>
    </row>
    <row r="69" spans="7:39" ht="39.950000000000003" customHeight="1">
      <c r="G69" s="301" t="s">
        <v>1379</v>
      </c>
      <c r="H69" s="302" t="s">
        <v>1380</v>
      </c>
      <c r="O69" s="213"/>
      <c r="P69" s="214"/>
      <c r="Q69" s="214"/>
      <c r="R69" s="214"/>
      <c r="S69" s="170" t="s">
        <v>1381</v>
      </c>
      <c r="T69" s="170">
        <v>1</v>
      </c>
      <c r="U69" s="170" t="s">
        <v>1303</v>
      </c>
      <c r="V69" s="171" t="s">
        <v>1040</v>
      </c>
      <c r="W69" s="87"/>
      <c r="X69" s="87"/>
      <c r="Y69" s="87"/>
      <c r="Z69" s="87"/>
      <c r="AA69" s="87"/>
      <c r="AB69" s="87"/>
      <c r="AC69" s="87"/>
      <c r="AD69" s="87"/>
      <c r="AE69" s="87"/>
      <c r="AF69" s="87"/>
      <c r="AG69" s="87"/>
      <c r="AH69" s="87"/>
      <c r="AI69" s="281" t="s">
        <v>1382</v>
      </c>
      <c r="AJ69" s="282" t="s">
        <v>1383</v>
      </c>
      <c r="AK69" s="283" t="s">
        <v>1384</v>
      </c>
      <c r="AM69" s="90">
        <v>1</v>
      </c>
    </row>
    <row r="70" spans="7:39" ht="39.950000000000003" customHeight="1">
      <c r="G70" s="303"/>
      <c r="H70" s="304" t="s">
        <v>1385</v>
      </c>
      <c r="O70" s="213"/>
      <c r="P70" s="214"/>
      <c r="Q70" s="214"/>
      <c r="R70" s="214"/>
      <c r="S70" s="170" t="s">
        <v>1386</v>
      </c>
      <c r="T70" s="170">
        <v>1</v>
      </c>
      <c r="U70" s="170" t="s">
        <v>1303</v>
      </c>
      <c r="V70" s="171" t="s">
        <v>1049</v>
      </c>
      <c r="W70" s="87"/>
      <c r="X70" s="87"/>
      <c r="Y70" s="87"/>
      <c r="Z70" s="87"/>
      <c r="AA70" s="87"/>
      <c r="AB70" s="87"/>
      <c r="AC70" s="87"/>
      <c r="AD70" s="87"/>
      <c r="AE70" s="87"/>
      <c r="AF70" s="87"/>
      <c r="AG70" s="87"/>
      <c r="AH70" s="87"/>
      <c r="AI70" s="281" t="s">
        <v>1286</v>
      </c>
      <c r="AJ70" s="282" t="s">
        <v>797</v>
      </c>
      <c r="AK70" s="283" t="s">
        <v>1387</v>
      </c>
      <c r="AM70" s="90">
        <v>1</v>
      </c>
    </row>
    <row r="71" spans="7:39" ht="39.950000000000003" customHeight="1">
      <c r="G71" s="305"/>
      <c r="H71" s="306" t="s">
        <v>1388</v>
      </c>
      <c r="O71" s="213"/>
      <c r="P71" s="214"/>
      <c r="Q71" s="214"/>
      <c r="R71" s="214"/>
      <c r="S71" s="170" t="s">
        <v>1389</v>
      </c>
      <c r="T71" s="170">
        <v>1</v>
      </c>
      <c r="U71" s="170" t="s">
        <v>1303</v>
      </c>
      <c r="V71" s="171" t="s">
        <v>1058</v>
      </c>
      <c r="W71" s="87"/>
      <c r="X71" s="87"/>
      <c r="Y71" s="87"/>
      <c r="Z71" s="87"/>
      <c r="AA71" s="87"/>
      <c r="AB71" s="87"/>
      <c r="AC71" s="87"/>
      <c r="AD71" s="87"/>
      <c r="AE71" s="87"/>
      <c r="AF71" s="87"/>
      <c r="AG71" s="87"/>
      <c r="AH71" s="87"/>
      <c r="AI71" s="283"/>
      <c r="AJ71" s="283"/>
      <c r="AK71" s="283"/>
      <c r="AM71" s="90">
        <v>1</v>
      </c>
    </row>
    <row r="72" spans="7:39" ht="39.950000000000003" customHeight="1">
      <c r="G72" s="303"/>
      <c r="H72" s="302" t="s">
        <v>1380</v>
      </c>
      <c r="O72" s="213"/>
      <c r="P72" s="214"/>
      <c r="Q72" s="214"/>
      <c r="R72" s="214"/>
      <c r="S72" s="170" t="s">
        <v>1390</v>
      </c>
      <c r="T72" s="170">
        <v>1</v>
      </c>
      <c r="U72" s="170" t="s">
        <v>1303</v>
      </c>
      <c r="V72" s="171" t="s">
        <v>1069</v>
      </c>
      <c r="W72" s="87"/>
      <c r="X72" s="87"/>
      <c r="Y72" s="87"/>
      <c r="Z72" s="87"/>
      <c r="AA72" s="87"/>
      <c r="AB72" s="87"/>
      <c r="AC72" s="87"/>
      <c r="AD72" s="87"/>
      <c r="AE72" s="87"/>
      <c r="AF72" s="87"/>
      <c r="AG72" s="87"/>
      <c r="AH72" s="87"/>
      <c r="AI72" s="93" t="s">
        <v>1391</v>
      </c>
      <c r="AJ72" s="94"/>
      <c r="AK72" s="95"/>
      <c r="AM72" s="90">
        <v>1</v>
      </c>
    </row>
    <row r="73" spans="7:39" ht="39.950000000000003" customHeight="1">
      <c r="G73" s="303"/>
      <c r="H73" s="302" t="s">
        <v>1392</v>
      </c>
      <c r="O73" s="213"/>
      <c r="P73" s="214"/>
      <c r="Q73" s="214"/>
      <c r="R73" s="214"/>
      <c r="S73" s="170" t="s">
        <v>1393</v>
      </c>
      <c r="T73" s="170">
        <v>1</v>
      </c>
      <c r="U73" s="170" t="s">
        <v>1303</v>
      </c>
      <c r="V73" s="171" t="s">
        <v>1088</v>
      </c>
      <c r="W73" s="87"/>
      <c r="X73" s="87"/>
      <c r="Y73" s="87"/>
      <c r="Z73" s="87"/>
      <c r="AA73" s="87"/>
      <c r="AB73" s="87"/>
      <c r="AC73" s="87"/>
      <c r="AD73" s="87"/>
      <c r="AE73" s="87"/>
      <c r="AF73" s="87"/>
      <c r="AG73" s="87"/>
      <c r="AH73" s="87"/>
      <c r="AI73" s="307" t="s">
        <v>1394</v>
      </c>
      <c r="AJ73" s="308" t="s">
        <v>1395</v>
      </c>
      <c r="AK73" s="309" t="s">
        <v>1396</v>
      </c>
      <c r="AM73" s="90">
        <v>1</v>
      </c>
    </row>
    <row r="74" spans="7:39" ht="39.950000000000003" customHeight="1">
      <c r="G74" s="310" t="s">
        <v>1397</v>
      </c>
      <c r="H74" s="304" t="s">
        <v>1385</v>
      </c>
      <c r="O74" s="213"/>
      <c r="P74" s="214"/>
      <c r="Q74" s="214"/>
      <c r="R74" s="214"/>
      <c r="S74" s="170" t="s">
        <v>1398</v>
      </c>
      <c r="T74" s="170">
        <v>1</v>
      </c>
      <c r="U74" s="170" t="s">
        <v>1399</v>
      </c>
      <c r="V74" s="171" t="s">
        <v>1164</v>
      </c>
      <c r="W74" s="87"/>
      <c r="X74" s="87"/>
      <c r="Y74" s="87"/>
      <c r="Z74" s="87"/>
      <c r="AA74" s="87"/>
      <c r="AB74" s="87"/>
      <c r="AC74" s="87"/>
      <c r="AD74" s="87"/>
      <c r="AE74" s="87"/>
      <c r="AF74" s="87"/>
      <c r="AG74" s="87"/>
      <c r="AH74" s="87"/>
      <c r="AI74" s="307" t="s">
        <v>1400</v>
      </c>
      <c r="AJ74" s="311" t="s">
        <v>1401</v>
      </c>
      <c r="AK74" s="312" t="s">
        <v>1402</v>
      </c>
      <c r="AM74" s="90">
        <v>1</v>
      </c>
    </row>
    <row r="75" spans="7:39" ht="39.950000000000003" customHeight="1">
      <c r="G75" s="305"/>
      <c r="H75" s="306" t="s">
        <v>1403</v>
      </c>
      <c r="O75" s="213"/>
      <c r="P75" s="214"/>
      <c r="Q75" s="214"/>
      <c r="R75" s="214"/>
      <c r="S75" s="170" t="s">
        <v>1404</v>
      </c>
      <c r="T75" s="170">
        <v>1</v>
      </c>
      <c r="U75" s="170" t="s">
        <v>1399</v>
      </c>
      <c r="V75" s="171" t="s">
        <v>1165</v>
      </c>
      <c r="W75" s="87"/>
      <c r="X75" s="87"/>
      <c r="Y75" s="87"/>
      <c r="Z75" s="87"/>
      <c r="AA75" s="87"/>
      <c r="AB75" s="87"/>
      <c r="AC75" s="87"/>
      <c r="AD75" s="87"/>
      <c r="AE75" s="87"/>
      <c r="AF75" s="87"/>
      <c r="AG75" s="87"/>
      <c r="AH75" s="87"/>
      <c r="AI75" s="307" t="s">
        <v>1405</v>
      </c>
      <c r="AJ75" s="313" t="s">
        <v>1406</v>
      </c>
      <c r="AK75" s="314" t="s">
        <v>1407</v>
      </c>
      <c r="AM75" s="90">
        <v>1</v>
      </c>
    </row>
    <row r="76" spans="7:39" ht="39.950000000000003" customHeight="1">
      <c r="G76" s="315" t="s">
        <v>1408</v>
      </c>
      <c r="H76" s="302" t="s">
        <v>1409</v>
      </c>
      <c r="O76" s="213"/>
      <c r="P76" s="214"/>
      <c r="Q76" s="214"/>
      <c r="R76" s="214"/>
      <c r="S76" s="170" t="s">
        <v>1410</v>
      </c>
      <c r="T76" s="170">
        <v>1</v>
      </c>
      <c r="U76" s="170" t="s">
        <v>1399</v>
      </c>
      <c r="V76" s="171" t="s">
        <v>1008</v>
      </c>
      <c r="W76" s="87"/>
      <c r="X76" s="87"/>
      <c r="Y76" s="87"/>
      <c r="Z76" s="87"/>
      <c r="AA76" s="87"/>
      <c r="AB76" s="87"/>
      <c r="AC76" s="87"/>
      <c r="AD76" s="87"/>
      <c r="AE76" s="87"/>
      <c r="AF76" s="87"/>
      <c r="AG76" s="87"/>
      <c r="AH76" s="87"/>
      <c r="AI76" s="307" t="s">
        <v>1411</v>
      </c>
      <c r="AJ76" s="313" t="s">
        <v>1412</v>
      </c>
      <c r="AK76" s="314" t="s">
        <v>1413</v>
      </c>
      <c r="AM76" s="90">
        <v>1</v>
      </c>
    </row>
    <row r="77" spans="7:39" ht="39.950000000000003" customHeight="1">
      <c r="G77" s="303"/>
      <c r="H77" s="304" t="s">
        <v>1385</v>
      </c>
      <c r="O77" s="213"/>
      <c r="P77" s="214"/>
      <c r="Q77" s="214"/>
      <c r="R77" s="214"/>
      <c r="S77" s="170" t="s">
        <v>1414</v>
      </c>
      <c r="T77" s="170">
        <v>1</v>
      </c>
      <c r="U77" s="170" t="s">
        <v>1399</v>
      </c>
      <c r="V77" s="171" t="s">
        <v>1029</v>
      </c>
      <c r="W77" s="87"/>
      <c r="X77" s="87"/>
      <c r="Y77" s="87"/>
      <c r="Z77" s="87"/>
      <c r="AA77" s="87"/>
      <c r="AB77" s="87"/>
      <c r="AC77" s="87"/>
      <c r="AD77" s="87"/>
      <c r="AE77" s="87"/>
      <c r="AF77" s="87"/>
      <c r="AG77" s="87"/>
      <c r="AH77" s="87"/>
      <c r="AI77" s="307" t="s">
        <v>1415</v>
      </c>
      <c r="AJ77" s="313" t="s">
        <v>1416</v>
      </c>
      <c r="AK77" s="314" t="s">
        <v>1417</v>
      </c>
      <c r="AM77" s="90">
        <v>1</v>
      </c>
    </row>
    <row r="78" spans="7:39" ht="39.950000000000003" customHeight="1">
      <c r="G78" s="316"/>
      <c r="H78" s="306" t="s">
        <v>1418</v>
      </c>
      <c r="O78" s="213"/>
      <c r="P78" s="214"/>
      <c r="Q78" s="214"/>
      <c r="R78" s="214"/>
      <c r="S78" s="170" t="s">
        <v>1419</v>
      </c>
      <c r="T78" s="170">
        <v>1</v>
      </c>
      <c r="U78" s="170" t="s">
        <v>1399</v>
      </c>
      <c r="V78" s="171" t="s">
        <v>1078</v>
      </c>
      <c r="W78" s="87"/>
      <c r="X78" s="87"/>
      <c r="Y78" s="87"/>
      <c r="Z78" s="87"/>
      <c r="AA78" s="87"/>
      <c r="AB78" s="87"/>
      <c r="AC78" s="87"/>
      <c r="AD78" s="87"/>
      <c r="AE78" s="87"/>
      <c r="AF78" s="87"/>
      <c r="AG78" s="87"/>
      <c r="AH78" s="87"/>
      <c r="AI78" s="307" t="s">
        <v>1420</v>
      </c>
      <c r="AJ78" s="313" t="s">
        <v>1421</v>
      </c>
      <c r="AK78" s="314" t="s">
        <v>1422</v>
      </c>
      <c r="AM78" s="90">
        <v>1</v>
      </c>
    </row>
    <row r="79" spans="7:39" ht="39.950000000000003" customHeight="1">
      <c r="G79" s="317" t="s">
        <v>1423</v>
      </c>
      <c r="H79" s="318"/>
      <c r="O79" s="319"/>
      <c r="P79" s="320"/>
      <c r="Q79" s="320"/>
      <c r="R79" s="320"/>
      <c r="S79" s="321" t="s">
        <v>1424</v>
      </c>
      <c r="T79" s="321">
        <v>1</v>
      </c>
      <c r="U79" s="321" t="s">
        <v>1425</v>
      </c>
      <c r="V79" s="322" t="s">
        <v>1425</v>
      </c>
      <c r="W79" s="87"/>
      <c r="X79" s="87"/>
      <c r="Y79" s="87"/>
      <c r="Z79" s="87"/>
      <c r="AA79" s="87"/>
      <c r="AB79" s="87"/>
      <c r="AC79" s="87"/>
      <c r="AD79" s="87"/>
      <c r="AE79" s="87"/>
      <c r="AF79" s="87"/>
      <c r="AG79" s="87"/>
      <c r="AH79" s="87"/>
      <c r="AI79" s="307" t="s">
        <v>426</v>
      </c>
      <c r="AJ79" s="313" t="s">
        <v>1426</v>
      </c>
      <c r="AK79" s="314" t="s">
        <v>1427</v>
      </c>
      <c r="AM79" s="90">
        <v>1</v>
      </c>
    </row>
    <row r="80" spans="7:39" ht="39.950000000000003" customHeight="1">
      <c r="G80" s="303"/>
      <c r="H80" s="302" t="s">
        <v>1428</v>
      </c>
      <c r="AI80" s="307" t="s">
        <v>1429</v>
      </c>
      <c r="AJ80" s="313" t="s">
        <v>1430</v>
      </c>
      <c r="AK80" s="314" t="s">
        <v>1431</v>
      </c>
      <c r="AM80" s="90">
        <v>1</v>
      </c>
    </row>
    <row r="81" spans="7:39" ht="39.950000000000003" customHeight="1">
      <c r="G81" s="324" t="s">
        <v>1432</v>
      </c>
      <c r="H81" s="325" t="s">
        <v>1433</v>
      </c>
      <c r="AI81" s="307" t="s">
        <v>1434</v>
      </c>
      <c r="AJ81" s="313" t="s">
        <v>1435</v>
      </c>
      <c r="AK81" s="314" t="s">
        <v>1436</v>
      </c>
      <c r="AM81" s="90">
        <v>1</v>
      </c>
    </row>
    <row r="82" spans="7:39" s="89" customFormat="1" ht="39.950000000000003" customHeight="1">
      <c r="G82" s="326"/>
      <c r="H82" s="327"/>
      <c r="I82" s="88"/>
      <c r="J82" s="88"/>
      <c r="K82" s="88"/>
      <c r="L82" s="88"/>
      <c r="M82" s="88"/>
      <c r="N82" s="88"/>
      <c r="O82" s="323"/>
      <c r="P82" s="88"/>
      <c r="Q82" s="88"/>
      <c r="R82" s="88"/>
      <c r="W82" s="88"/>
      <c r="X82" s="88"/>
      <c r="Y82" s="88"/>
      <c r="Z82" s="88"/>
      <c r="AA82" s="88"/>
      <c r="AB82" s="88"/>
      <c r="AC82" s="88"/>
      <c r="AD82" s="88"/>
      <c r="AE82" s="88"/>
      <c r="AF82" s="88"/>
      <c r="AG82" s="88"/>
      <c r="AH82" s="88"/>
      <c r="AI82" s="307" t="s">
        <v>512</v>
      </c>
      <c r="AJ82" s="313" t="s">
        <v>1437</v>
      </c>
      <c r="AK82" s="314" t="s">
        <v>1438</v>
      </c>
      <c r="AM82" s="90">
        <v>1</v>
      </c>
    </row>
    <row r="83" spans="7:39" s="89" customFormat="1" ht="39.950000000000003" customHeight="1">
      <c r="G83" s="324" t="s">
        <v>1432</v>
      </c>
      <c r="H83" s="328" t="s">
        <v>1379</v>
      </c>
      <c r="I83" s="88"/>
      <c r="J83" s="88"/>
      <c r="K83" s="88"/>
      <c r="L83" s="88"/>
      <c r="M83" s="88"/>
      <c r="N83" s="88"/>
      <c r="O83" s="323"/>
      <c r="P83" s="88"/>
      <c r="Q83" s="88"/>
      <c r="R83" s="88"/>
      <c r="W83" s="88"/>
      <c r="X83" s="88"/>
      <c r="Y83" s="88"/>
      <c r="Z83" s="88"/>
      <c r="AA83" s="88"/>
      <c r="AB83" s="88"/>
      <c r="AC83" s="88"/>
      <c r="AD83" s="88"/>
      <c r="AE83" s="88"/>
      <c r="AF83" s="88"/>
      <c r="AG83" s="88"/>
      <c r="AH83" s="88"/>
      <c r="AI83" s="307" t="s">
        <v>1439</v>
      </c>
      <c r="AJ83" s="313" t="s">
        <v>1440</v>
      </c>
      <c r="AK83" s="314" t="s">
        <v>1441</v>
      </c>
      <c r="AM83" s="90">
        <v>1</v>
      </c>
    </row>
    <row r="84" spans="7:39" s="89" customFormat="1" ht="39.950000000000003" customHeight="1">
      <c r="G84" s="329" t="s">
        <v>1408</v>
      </c>
      <c r="H84" s="330" t="s">
        <v>1397</v>
      </c>
      <c r="I84" s="88"/>
      <c r="J84" s="88"/>
      <c r="K84" s="88"/>
      <c r="L84" s="88"/>
      <c r="M84" s="88"/>
      <c r="N84" s="88"/>
      <c r="O84" s="323"/>
      <c r="P84" s="88"/>
      <c r="Q84" s="88"/>
      <c r="R84" s="88"/>
      <c r="W84" s="88"/>
      <c r="X84" s="88"/>
      <c r="Y84" s="88"/>
      <c r="Z84" s="88"/>
      <c r="AA84" s="88"/>
      <c r="AB84" s="88"/>
      <c r="AC84" s="88"/>
      <c r="AD84" s="88"/>
      <c r="AE84" s="88"/>
      <c r="AF84" s="88"/>
      <c r="AG84" s="88"/>
      <c r="AH84" s="88"/>
      <c r="AI84" s="307" t="s">
        <v>1442</v>
      </c>
      <c r="AJ84" s="313" t="s">
        <v>1443</v>
      </c>
      <c r="AK84" s="314" t="s">
        <v>1444</v>
      </c>
      <c r="AM84" s="90">
        <v>1</v>
      </c>
    </row>
    <row r="85" spans="7:39" s="89" customFormat="1" ht="39.950000000000003" customHeight="1">
      <c r="G85" s="1786"/>
      <c r="H85" s="1787"/>
      <c r="I85" s="88"/>
      <c r="J85" s="88"/>
      <c r="K85" s="88"/>
      <c r="L85" s="88"/>
      <c r="M85" s="88"/>
      <c r="N85" s="88"/>
      <c r="O85" s="323"/>
      <c r="P85" s="88"/>
      <c r="Q85" s="88"/>
      <c r="R85" s="88"/>
      <c r="W85" s="88"/>
      <c r="X85" s="88"/>
      <c r="Y85" s="88"/>
      <c r="Z85" s="88"/>
      <c r="AA85" s="88"/>
      <c r="AB85" s="88"/>
      <c r="AC85" s="88"/>
      <c r="AD85" s="88"/>
      <c r="AE85" s="88"/>
      <c r="AF85" s="88"/>
      <c r="AG85" s="88"/>
      <c r="AH85" s="88"/>
      <c r="AI85" s="307" t="s">
        <v>1445</v>
      </c>
      <c r="AJ85" s="313" t="s">
        <v>1446</v>
      </c>
      <c r="AK85" s="314" t="s">
        <v>1447</v>
      </c>
      <c r="AM85" s="90">
        <v>1</v>
      </c>
    </row>
    <row r="86" spans="7:39" s="89" customFormat="1" ht="39.950000000000003" customHeight="1">
      <c r="G86" s="1774"/>
      <c r="H86" s="1774"/>
      <c r="I86" s="88"/>
      <c r="J86" s="88"/>
      <c r="K86" s="88"/>
      <c r="L86" s="88"/>
      <c r="M86" s="88"/>
      <c r="N86" s="88"/>
      <c r="O86" s="323"/>
      <c r="P86" s="88"/>
      <c r="Q86" s="88"/>
      <c r="R86" s="88"/>
      <c r="W86" s="88"/>
      <c r="X86" s="88"/>
      <c r="Y86" s="88"/>
      <c r="Z86" s="88"/>
      <c r="AA86" s="88"/>
      <c r="AB86" s="88"/>
      <c r="AC86" s="88"/>
      <c r="AD86" s="88"/>
      <c r="AE86" s="88"/>
      <c r="AF86" s="88"/>
      <c r="AG86" s="88"/>
      <c r="AH86" s="88"/>
      <c r="AM86" s="90">
        <v>1</v>
      </c>
    </row>
    <row r="87" spans="7:39" s="89" customFormat="1" ht="39.950000000000003" customHeight="1">
      <c r="G87" s="1775" t="s">
        <v>1448</v>
      </c>
      <c r="H87" s="1776"/>
      <c r="I87" s="88"/>
      <c r="J87" s="88"/>
      <c r="K87" s="88"/>
      <c r="L87" s="88"/>
      <c r="M87" s="88"/>
      <c r="N87" s="88"/>
      <c r="O87" s="323"/>
      <c r="P87" s="88"/>
      <c r="Q87" s="88"/>
      <c r="R87" s="88"/>
      <c r="W87" s="88"/>
      <c r="X87" s="88"/>
      <c r="Y87" s="88"/>
      <c r="Z87" s="88"/>
      <c r="AA87" s="88"/>
      <c r="AB87" s="88"/>
      <c r="AC87" s="88"/>
      <c r="AD87" s="88"/>
      <c r="AE87" s="88"/>
      <c r="AF87" s="88"/>
      <c r="AG87" s="88"/>
      <c r="AH87" s="88"/>
      <c r="AM87" s="90">
        <v>1</v>
      </c>
    </row>
    <row r="88" spans="7:39" s="89" customFormat="1" ht="39.950000000000003" customHeight="1">
      <c r="G88" s="331"/>
      <c r="H88" s="332" t="s">
        <v>1449</v>
      </c>
      <c r="I88" s="88"/>
      <c r="J88" s="88"/>
      <c r="K88" s="88"/>
      <c r="L88" s="88"/>
      <c r="M88" s="88"/>
      <c r="N88" s="88"/>
      <c r="O88" s="323"/>
      <c r="P88" s="88"/>
      <c r="Q88" s="88"/>
      <c r="R88" s="88"/>
      <c r="W88" s="88"/>
      <c r="X88" s="88"/>
      <c r="Y88" s="88"/>
      <c r="Z88" s="88"/>
      <c r="AA88" s="88"/>
      <c r="AB88" s="88"/>
      <c r="AC88" s="88"/>
      <c r="AD88" s="88"/>
      <c r="AE88" s="88"/>
      <c r="AF88" s="88"/>
      <c r="AG88" s="88"/>
      <c r="AH88" s="88"/>
      <c r="AM88" s="90">
        <v>1</v>
      </c>
    </row>
    <row r="89" spans="7:39" s="89" customFormat="1" ht="39.950000000000003" customHeight="1">
      <c r="G89" s="333">
        <v>3</v>
      </c>
      <c r="H89" s="334" t="s">
        <v>1450</v>
      </c>
      <c r="I89" s="88"/>
      <c r="J89" s="88"/>
      <c r="K89" s="88"/>
      <c r="L89" s="88"/>
      <c r="M89" s="88"/>
      <c r="N89" s="88"/>
      <c r="O89" s="323"/>
      <c r="P89" s="88"/>
      <c r="Q89" s="88"/>
      <c r="R89" s="88"/>
      <c r="W89" s="88"/>
      <c r="X89" s="88"/>
      <c r="Y89" s="88"/>
      <c r="Z89" s="88"/>
      <c r="AA89" s="88"/>
      <c r="AB89" s="88"/>
      <c r="AC89" s="88"/>
      <c r="AD89" s="88"/>
      <c r="AE89" s="88"/>
      <c r="AF89" s="88"/>
      <c r="AG89" s="88"/>
      <c r="AH89" s="88"/>
      <c r="AM89" s="90">
        <v>1</v>
      </c>
    </row>
    <row r="90" spans="7:39" s="89" customFormat="1" ht="39.950000000000003" customHeight="1">
      <c r="G90" s="333"/>
      <c r="H90" s="334" t="s">
        <v>1451</v>
      </c>
      <c r="I90" s="88"/>
      <c r="J90" s="88"/>
      <c r="K90" s="88"/>
      <c r="L90" s="88"/>
      <c r="M90" s="88"/>
      <c r="N90" s="88"/>
      <c r="O90" s="323"/>
      <c r="P90" s="88"/>
      <c r="Q90" s="88"/>
      <c r="R90" s="88"/>
      <c r="W90" s="88"/>
      <c r="X90" s="88"/>
      <c r="Y90" s="88"/>
      <c r="Z90" s="88"/>
      <c r="AA90" s="88"/>
      <c r="AB90" s="88"/>
      <c r="AC90" s="88"/>
      <c r="AD90" s="88"/>
      <c r="AE90" s="88"/>
      <c r="AF90" s="88"/>
      <c r="AG90" s="88"/>
      <c r="AH90" s="88"/>
      <c r="AM90" s="90">
        <v>1</v>
      </c>
    </row>
    <row r="91" spans="7:39" s="89" customFormat="1" ht="39.950000000000003" customHeight="1">
      <c r="G91" s="333">
        <v>1</v>
      </c>
      <c r="H91" s="334" t="s">
        <v>1452</v>
      </c>
      <c r="I91" s="88"/>
      <c r="J91" s="88"/>
      <c r="K91" s="88"/>
      <c r="L91" s="88"/>
      <c r="M91" s="88"/>
      <c r="N91" s="88"/>
      <c r="O91" s="323"/>
      <c r="P91" s="88"/>
      <c r="Q91" s="88"/>
      <c r="R91" s="88"/>
      <c r="W91" s="88"/>
      <c r="X91" s="88"/>
      <c r="Y91" s="88"/>
      <c r="Z91" s="88"/>
      <c r="AA91" s="88"/>
      <c r="AB91" s="88"/>
      <c r="AC91" s="88"/>
      <c r="AD91" s="88"/>
      <c r="AE91" s="88"/>
      <c r="AF91" s="88"/>
      <c r="AG91" s="88"/>
      <c r="AH91" s="88"/>
      <c r="AM91" s="90">
        <v>1</v>
      </c>
    </row>
    <row r="92" spans="7:39" s="89" customFormat="1" ht="39.950000000000003" customHeight="1">
      <c r="G92" s="333"/>
      <c r="H92" s="334" t="s">
        <v>1453</v>
      </c>
      <c r="I92" s="88"/>
      <c r="J92" s="88"/>
      <c r="K92" s="88"/>
      <c r="L92" s="88"/>
      <c r="M92" s="88"/>
      <c r="N92" s="88"/>
      <c r="O92" s="323"/>
      <c r="P92" s="88"/>
      <c r="Q92" s="88"/>
      <c r="R92" s="88"/>
      <c r="W92" s="88"/>
      <c r="X92" s="88"/>
      <c r="Y92" s="88"/>
      <c r="Z92" s="88"/>
      <c r="AA92" s="88"/>
      <c r="AB92" s="88"/>
      <c r="AC92" s="88"/>
      <c r="AD92" s="88"/>
      <c r="AE92" s="88"/>
      <c r="AF92" s="88"/>
      <c r="AG92" s="88"/>
      <c r="AH92" s="88"/>
      <c r="AM92" s="90">
        <v>1</v>
      </c>
    </row>
    <row r="93" spans="7:39" s="89" customFormat="1" ht="39.950000000000003" customHeight="1">
      <c r="G93" s="333"/>
      <c r="H93" s="334" t="s">
        <v>1454</v>
      </c>
      <c r="I93" s="88"/>
      <c r="J93" s="88"/>
      <c r="K93" s="88"/>
      <c r="L93" s="88"/>
      <c r="M93" s="88"/>
      <c r="N93" s="88"/>
      <c r="O93" s="323"/>
      <c r="P93" s="88"/>
      <c r="Q93" s="88"/>
      <c r="R93" s="88"/>
      <c r="W93" s="88"/>
      <c r="X93" s="88"/>
      <c r="Y93" s="88"/>
      <c r="Z93" s="88"/>
      <c r="AA93" s="88"/>
      <c r="AB93" s="88"/>
      <c r="AC93" s="88"/>
      <c r="AD93" s="88"/>
      <c r="AE93" s="88"/>
      <c r="AF93" s="88"/>
      <c r="AG93" s="88"/>
      <c r="AH93" s="88"/>
      <c r="AM93" s="90">
        <v>1</v>
      </c>
    </row>
    <row r="94" spans="7:39" s="89" customFormat="1" ht="39.950000000000003" customHeight="1">
      <c r="G94" s="333"/>
      <c r="H94" s="334" t="s">
        <v>1455</v>
      </c>
      <c r="I94" s="88"/>
      <c r="J94" s="88"/>
      <c r="K94" s="88"/>
      <c r="L94" s="88"/>
      <c r="M94" s="88"/>
      <c r="N94" s="88"/>
      <c r="O94" s="323"/>
      <c r="P94" s="88"/>
      <c r="Q94" s="88"/>
      <c r="R94" s="88"/>
      <c r="W94" s="88"/>
      <c r="X94" s="88"/>
      <c r="Y94" s="88"/>
      <c r="Z94" s="88"/>
      <c r="AA94" s="88"/>
      <c r="AB94" s="88"/>
      <c r="AC94" s="88"/>
      <c r="AD94" s="88"/>
      <c r="AE94" s="88"/>
      <c r="AF94" s="88"/>
      <c r="AG94" s="88"/>
      <c r="AH94" s="88"/>
      <c r="AM94" s="90">
        <v>1</v>
      </c>
    </row>
    <row r="95" spans="7:39" s="89" customFormat="1" ht="39.950000000000003" customHeight="1">
      <c r="G95" s="335"/>
      <c r="H95" s="334" t="s">
        <v>1456</v>
      </c>
      <c r="I95" s="88"/>
      <c r="J95" s="88"/>
      <c r="K95" s="88"/>
      <c r="L95" s="88"/>
      <c r="M95" s="88"/>
      <c r="N95" s="88"/>
      <c r="O95" s="323"/>
      <c r="P95" s="88"/>
      <c r="Q95" s="88"/>
      <c r="R95" s="88"/>
      <c r="W95" s="88"/>
      <c r="X95" s="88"/>
      <c r="Y95" s="88"/>
      <c r="Z95" s="88"/>
      <c r="AA95" s="88"/>
      <c r="AB95" s="88"/>
      <c r="AC95" s="88"/>
      <c r="AD95" s="88"/>
      <c r="AE95" s="88"/>
      <c r="AF95" s="88"/>
      <c r="AG95" s="88"/>
      <c r="AH95" s="88"/>
      <c r="AM95" s="90">
        <v>1</v>
      </c>
    </row>
    <row r="96" spans="7:39" s="89" customFormat="1" ht="39.950000000000003" customHeight="1">
      <c r="G96" s="336" t="str">
        <f>IF(COUNT(G88:G95)=0,"SAISIR UNE NOTE",IF(OR(COUNT(G88:G95)&lt;&gt;COUNTA(G88:G95),COUNTIF(G88:G95,"&lt;0")&gt;0,COUNTIF(G88:G95,"&gt;3")&gt;0),"NOTES À VÉRIFIER",SUM(G88:G95)&amp;" / "&amp;COUNT(G88:G95)*3))</f>
        <v>4 / 6</v>
      </c>
      <c r="H96" s="337" t="s">
        <v>1457</v>
      </c>
      <c r="I96" s="88"/>
      <c r="J96" s="88"/>
      <c r="K96" s="88"/>
      <c r="L96" s="88"/>
      <c r="M96" s="88"/>
      <c r="N96" s="88"/>
      <c r="O96" s="323"/>
      <c r="P96" s="88"/>
      <c r="Q96" s="88"/>
      <c r="R96" s="88"/>
      <c r="W96" s="88"/>
      <c r="X96" s="88"/>
      <c r="Y96" s="88"/>
      <c r="Z96" s="88"/>
      <c r="AA96" s="88"/>
      <c r="AB96" s="88"/>
      <c r="AC96" s="88"/>
      <c r="AD96" s="88"/>
      <c r="AE96" s="88"/>
      <c r="AF96" s="88"/>
      <c r="AG96" s="88"/>
      <c r="AH96" s="88"/>
      <c r="AM96" s="90">
        <v>1</v>
      </c>
    </row>
    <row r="97" spans="7:39" s="89" customFormat="1" ht="39.950000000000003" customHeight="1">
      <c r="G97" s="338" t="str">
        <f>IF(ISNUMBER(SEARCH("VÉRIFIER",G96)),"NOTES À VÉRIFIER",IF(COUNT(G88:G95)=0,"",SUM(G88:G95)&amp;" / "&amp;G98))</f>
        <v>4 / 24</v>
      </c>
      <c r="H97" s="337" t="s">
        <v>1458</v>
      </c>
      <c r="I97" s="88"/>
      <c r="J97" s="88"/>
      <c r="K97" s="88"/>
      <c r="L97" s="88"/>
      <c r="M97" s="88"/>
      <c r="N97" s="88"/>
      <c r="O97" s="323"/>
      <c r="P97" s="88"/>
      <c r="Q97" s="88"/>
      <c r="R97" s="88"/>
      <c r="W97" s="88"/>
      <c r="X97" s="88"/>
      <c r="Y97" s="88"/>
      <c r="Z97" s="88"/>
      <c r="AA97" s="88"/>
      <c r="AB97" s="88"/>
      <c r="AC97" s="88"/>
      <c r="AD97" s="88"/>
      <c r="AE97" s="88"/>
      <c r="AF97" s="88"/>
      <c r="AG97" s="88"/>
      <c r="AH97" s="88"/>
      <c r="AM97" s="90">
        <v>1</v>
      </c>
    </row>
    <row r="98" spans="7:39" s="89" customFormat="1" ht="39.950000000000003" customHeight="1">
      <c r="G98" s="339">
        <f>ROWS(G88:G95)*3</f>
        <v>24</v>
      </c>
      <c r="H98" s="340" t="s">
        <v>1459</v>
      </c>
      <c r="I98" s="88"/>
      <c r="J98" s="88"/>
      <c r="K98" s="88"/>
      <c r="L98" s="88"/>
      <c r="M98" s="88"/>
      <c r="N98" s="88"/>
      <c r="O98" s="323"/>
      <c r="P98" s="88"/>
      <c r="Q98" s="88"/>
      <c r="R98" s="88"/>
      <c r="W98" s="88"/>
      <c r="X98" s="88"/>
      <c r="Y98" s="88"/>
      <c r="Z98" s="88"/>
      <c r="AA98" s="88"/>
      <c r="AB98" s="88"/>
      <c r="AC98" s="88"/>
      <c r="AD98" s="88"/>
      <c r="AE98" s="88"/>
      <c r="AF98" s="88"/>
      <c r="AG98" s="88"/>
      <c r="AH98" s="88"/>
      <c r="AM98" s="90">
        <v>1</v>
      </c>
    </row>
    <row r="99" spans="7:39" s="89" customFormat="1" ht="39.950000000000003" customHeight="1">
      <c r="G99" s="1774"/>
      <c r="H99" s="1774"/>
      <c r="I99" s="88"/>
      <c r="J99" s="88"/>
      <c r="K99" s="88"/>
      <c r="L99" s="88"/>
      <c r="M99" s="88"/>
      <c r="N99" s="88"/>
      <c r="O99" s="323"/>
      <c r="P99" s="88"/>
      <c r="Q99" s="88"/>
      <c r="R99" s="88"/>
      <c r="W99" s="88"/>
      <c r="X99" s="88"/>
      <c r="Y99" s="88"/>
      <c r="Z99" s="88"/>
      <c r="AA99" s="88"/>
      <c r="AB99" s="88"/>
      <c r="AC99" s="88"/>
      <c r="AD99" s="88"/>
      <c r="AE99" s="88"/>
      <c r="AF99" s="88"/>
      <c r="AG99" s="88"/>
      <c r="AH99" s="88"/>
      <c r="AM99" s="90">
        <v>1</v>
      </c>
    </row>
    <row r="100" spans="7:39" s="89" customFormat="1" ht="39.950000000000003" customHeight="1">
      <c r="G100" s="1775" t="s">
        <v>1460</v>
      </c>
      <c r="H100" s="1776"/>
      <c r="I100" s="88"/>
      <c r="J100" s="88"/>
      <c r="K100" s="88"/>
      <c r="L100" s="88"/>
      <c r="M100" s="88"/>
      <c r="N100" s="88"/>
      <c r="O100" s="323"/>
      <c r="P100" s="88"/>
      <c r="Q100" s="88"/>
      <c r="R100" s="88"/>
      <c r="W100" s="88"/>
      <c r="X100" s="88"/>
      <c r="Y100" s="88"/>
      <c r="Z100" s="88"/>
      <c r="AA100" s="88"/>
      <c r="AB100" s="88"/>
      <c r="AC100" s="88"/>
      <c r="AD100" s="88"/>
      <c r="AE100" s="88"/>
      <c r="AF100" s="88"/>
      <c r="AG100" s="88"/>
      <c r="AH100" s="88"/>
      <c r="AM100" s="90">
        <v>1</v>
      </c>
    </row>
    <row r="101" spans="7:39" s="89" customFormat="1" ht="39.950000000000003" customHeight="1">
      <c r="G101" s="341" t="s">
        <v>544</v>
      </c>
      <c r="H101" s="342" t="s">
        <v>1461</v>
      </c>
      <c r="I101" s="88"/>
      <c r="J101" s="88"/>
      <c r="K101" s="88"/>
      <c r="L101" s="88"/>
      <c r="M101" s="88"/>
      <c r="N101" s="88"/>
      <c r="O101" s="323"/>
      <c r="P101" s="88"/>
      <c r="Q101" s="88"/>
      <c r="R101" s="88"/>
      <c r="W101" s="88"/>
      <c r="X101" s="88"/>
      <c r="Y101" s="88"/>
      <c r="Z101" s="88"/>
      <c r="AA101" s="88"/>
      <c r="AB101" s="88"/>
      <c r="AC101" s="88"/>
      <c r="AD101" s="88"/>
      <c r="AE101" s="88"/>
      <c r="AF101" s="88"/>
      <c r="AG101" s="88"/>
      <c r="AH101" s="88"/>
      <c r="AM101" s="90">
        <v>1</v>
      </c>
    </row>
    <row r="102" spans="7:39" s="89" customFormat="1" ht="39.950000000000003" customHeight="1">
      <c r="G102" s="343">
        <v>2.4305555555555556E-2</v>
      </c>
      <c r="H102" s="344">
        <v>220</v>
      </c>
      <c r="I102" s="88"/>
      <c r="J102" s="88"/>
      <c r="K102" s="88"/>
      <c r="L102" s="88"/>
      <c r="M102" s="88"/>
      <c r="N102" s="88"/>
      <c r="O102" s="323"/>
      <c r="P102" s="88"/>
      <c r="Q102" s="88"/>
      <c r="R102" s="88"/>
      <c r="W102" s="88"/>
      <c r="X102" s="88"/>
      <c r="Y102" s="88"/>
      <c r="Z102" s="88"/>
      <c r="AA102" s="88"/>
      <c r="AB102" s="88"/>
      <c r="AC102" s="88"/>
      <c r="AD102" s="88"/>
      <c r="AE102" s="88"/>
      <c r="AF102" s="88"/>
      <c r="AG102" s="88"/>
      <c r="AH102" s="88"/>
      <c r="AM102" s="90">
        <v>1</v>
      </c>
    </row>
    <row r="103" spans="7:39" s="89" customFormat="1" ht="39.950000000000003" customHeight="1">
      <c r="G103" s="343">
        <v>1.0416666666666666E-2</v>
      </c>
      <c r="H103" s="344">
        <v>190</v>
      </c>
      <c r="I103" s="88"/>
      <c r="J103" s="88"/>
      <c r="K103" s="88"/>
      <c r="L103" s="88"/>
      <c r="M103" s="88"/>
      <c r="N103" s="88"/>
      <c r="O103" s="323"/>
      <c r="P103" s="88"/>
      <c r="Q103" s="88"/>
      <c r="R103" s="88"/>
      <c r="W103" s="88"/>
      <c r="X103" s="88"/>
      <c r="Y103" s="88"/>
      <c r="Z103" s="88"/>
      <c r="AA103" s="88"/>
      <c r="AB103" s="88"/>
      <c r="AC103" s="88"/>
      <c r="AD103" s="88"/>
      <c r="AE103" s="88"/>
      <c r="AF103" s="88"/>
      <c r="AG103" s="88"/>
      <c r="AH103" s="88"/>
      <c r="AM103" s="90">
        <v>1</v>
      </c>
    </row>
    <row r="104" spans="7:39" s="89" customFormat="1" ht="39.950000000000003" customHeight="1">
      <c r="G104" s="343">
        <v>5.2083333333333301E-2</v>
      </c>
      <c r="H104" s="344">
        <v>95</v>
      </c>
      <c r="I104" s="88"/>
      <c r="J104" s="88"/>
      <c r="K104" s="88"/>
      <c r="L104" s="88"/>
      <c r="M104" s="88"/>
      <c r="N104" s="88"/>
      <c r="O104" s="323"/>
      <c r="P104" s="88"/>
      <c r="Q104" s="88"/>
      <c r="R104" s="88"/>
      <c r="W104" s="88"/>
      <c r="X104" s="88"/>
      <c r="Y104" s="88"/>
      <c r="Z104" s="88"/>
      <c r="AA104" s="88"/>
      <c r="AB104" s="88"/>
      <c r="AC104" s="88"/>
      <c r="AD104" s="88"/>
      <c r="AE104" s="88"/>
      <c r="AF104" s="88"/>
      <c r="AG104" s="88"/>
      <c r="AH104" s="88"/>
      <c r="AM104" s="90">
        <v>1</v>
      </c>
    </row>
    <row r="105" spans="7:39" s="89" customFormat="1" ht="39.950000000000003" customHeight="1">
      <c r="G105" s="343">
        <v>6.9444444444444441E-3</v>
      </c>
      <c r="H105" s="344">
        <v>100</v>
      </c>
      <c r="I105" s="88"/>
      <c r="J105" s="88"/>
      <c r="K105" s="88"/>
      <c r="L105" s="88"/>
      <c r="M105" s="88"/>
      <c r="N105" s="88"/>
      <c r="O105" s="323"/>
      <c r="P105" s="88"/>
      <c r="Q105" s="88"/>
      <c r="R105" s="88"/>
      <c r="W105" s="88"/>
      <c r="X105" s="88"/>
      <c r="Y105" s="88"/>
      <c r="Z105" s="88"/>
      <c r="AA105" s="88"/>
      <c r="AB105" s="88"/>
      <c r="AC105" s="88"/>
      <c r="AD105" s="88"/>
      <c r="AE105" s="88"/>
      <c r="AF105" s="88"/>
      <c r="AG105" s="88"/>
      <c r="AH105" s="88"/>
      <c r="AM105" s="90">
        <v>1</v>
      </c>
    </row>
    <row r="106" spans="7:39" s="89" customFormat="1" ht="39.950000000000003" customHeight="1">
      <c r="G106" s="345">
        <f>SUM(G102:G105)</f>
        <v>9.3749999999999972E-2</v>
      </c>
      <c r="H106" s="346"/>
      <c r="I106" s="88"/>
      <c r="J106" s="88"/>
      <c r="K106" s="88"/>
      <c r="L106" s="88"/>
      <c r="M106" s="88"/>
      <c r="N106" s="88"/>
      <c r="O106" s="323"/>
      <c r="P106" s="88"/>
      <c r="Q106" s="88"/>
      <c r="R106" s="88"/>
      <c r="W106" s="88"/>
      <c r="X106" s="88"/>
      <c r="Y106" s="88"/>
      <c r="Z106" s="88"/>
      <c r="AA106" s="88"/>
      <c r="AB106" s="88"/>
      <c r="AC106" s="88"/>
      <c r="AD106" s="88"/>
      <c r="AE106" s="88"/>
      <c r="AF106" s="88"/>
      <c r="AG106" s="88"/>
      <c r="AH106" s="88"/>
      <c r="AM106" s="90">
        <v>1</v>
      </c>
    </row>
    <row r="107" spans="7:39" s="89" customFormat="1" ht="39.950000000000003" customHeight="1">
      <c r="G107" s="1774"/>
      <c r="H107" s="1774"/>
      <c r="I107" s="88"/>
      <c r="J107" s="88"/>
      <c r="K107" s="88"/>
      <c r="L107" s="88"/>
      <c r="M107" s="88"/>
      <c r="N107" s="88"/>
      <c r="O107" s="323"/>
      <c r="P107" s="88"/>
      <c r="Q107" s="88"/>
      <c r="R107" s="88"/>
      <c r="W107" s="88"/>
      <c r="X107" s="88"/>
      <c r="Y107" s="88"/>
      <c r="Z107" s="88"/>
      <c r="AA107" s="88"/>
      <c r="AB107" s="88"/>
      <c r="AC107" s="88"/>
      <c r="AD107" s="88"/>
      <c r="AE107" s="88"/>
      <c r="AF107" s="88"/>
      <c r="AG107" s="88"/>
      <c r="AH107" s="88"/>
      <c r="AM107" s="90">
        <v>1</v>
      </c>
    </row>
    <row r="108" spans="7:39" s="89" customFormat="1" ht="39.950000000000003" customHeight="1">
      <c r="G108" s="1775" t="s">
        <v>1462</v>
      </c>
      <c r="H108" s="1776"/>
      <c r="I108" s="88"/>
      <c r="J108" s="88"/>
      <c r="K108" s="88"/>
      <c r="L108" s="88"/>
      <c r="M108" s="88"/>
      <c r="N108" s="88"/>
      <c r="O108" s="323"/>
      <c r="P108" s="88"/>
      <c r="Q108" s="88"/>
      <c r="R108" s="88"/>
      <c r="W108" s="88"/>
      <c r="X108" s="88"/>
      <c r="Y108" s="88"/>
      <c r="Z108" s="88"/>
      <c r="AA108" s="88"/>
      <c r="AB108" s="88"/>
      <c r="AC108" s="88"/>
      <c r="AD108" s="88"/>
      <c r="AE108" s="88"/>
      <c r="AF108" s="88"/>
      <c r="AG108" s="88"/>
      <c r="AH108" s="88"/>
      <c r="AM108" s="90">
        <v>1</v>
      </c>
    </row>
    <row r="109" spans="7:39" s="89" customFormat="1" ht="39.950000000000003" customHeight="1">
      <c r="G109" s="347">
        <v>3.472222222222222E-3</v>
      </c>
      <c r="H109" s="348" t="s">
        <v>1463</v>
      </c>
      <c r="I109" s="88"/>
      <c r="J109" s="88"/>
      <c r="K109" s="88"/>
      <c r="L109" s="88"/>
      <c r="M109" s="88"/>
      <c r="N109" s="88"/>
      <c r="O109" s="323"/>
      <c r="P109" s="88"/>
      <c r="Q109" s="88"/>
      <c r="R109" s="88"/>
      <c r="W109" s="88"/>
      <c r="X109" s="88"/>
      <c r="Y109" s="88"/>
      <c r="Z109" s="88"/>
      <c r="AA109" s="88"/>
      <c r="AB109" s="88"/>
      <c r="AC109" s="88"/>
      <c r="AD109" s="88"/>
      <c r="AE109" s="88"/>
      <c r="AF109" s="88"/>
      <c r="AG109" s="88"/>
      <c r="AH109" s="88"/>
      <c r="AM109" s="90">
        <v>1</v>
      </c>
    </row>
    <row r="110" spans="7:39" s="89" customFormat="1" ht="39.950000000000003" customHeight="1">
      <c r="G110" s="349">
        <v>1.0416666666666666E-2</v>
      </c>
      <c r="H110" s="348" t="s">
        <v>1464</v>
      </c>
      <c r="I110" s="88"/>
      <c r="J110" s="88"/>
      <c r="K110" s="88"/>
      <c r="L110" s="88"/>
      <c r="M110" s="88"/>
      <c r="N110" s="88"/>
      <c r="O110" s="323"/>
      <c r="P110" s="88"/>
      <c r="Q110" s="88"/>
      <c r="R110" s="88"/>
      <c r="W110" s="88"/>
      <c r="X110" s="88"/>
      <c r="Y110" s="88"/>
      <c r="Z110" s="88"/>
      <c r="AA110" s="88"/>
      <c r="AB110" s="88"/>
      <c r="AC110" s="88"/>
      <c r="AD110" s="88"/>
      <c r="AE110" s="88"/>
      <c r="AF110" s="88"/>
      <c r="AG110" s="88"/>
      <c r="AH110" s="88"/>
      <c r="AM110" s="90">
        <v>1</v>
      </c>
    </row>
    <row r="111" spans="7:39" s="89" customFormat="1" ht="39.950000000000003" customHeight="1">
      <c r="G111" s="350">
        <v>2.0833333333333332E-2</v>
      </c>
      <c r="H111" s="348" t="s">
        <v>1420</v>
      </c>
      <c r="I111" s="88"/>
      <c r="J111" s="88"/>
      <c r="K111" s="88"/>
      <c r="L111" s="88"/>
      <c r="M111" s="88"/>
      <c r="N111" s="88"/>
      <c r="O111" s="323"/>
      <c r="P111" s="88"/>
      <c r="Q111" s="88"/>
      <c r="R111" s="88"/>
      <c r="W111" s="88"/>
      <c r="X111" s="88"/>
      <c r="Y111" s="88"/>
      <c r="Z111" s="88"/>
      <c r="AA111" s="88"/>
      <c r="AB111" s="88"/>
      <c r="AC111" s="88"/>
      <c r="AD111" s="88"/>
      <c r="AE111" s="88"/>
      <c r="AF111" s="88"/>
      <c r="AG111" s="88"/>
      <c r="AH111" s="88"/>
      <c r="AM111" s="90">
        <v>1</v>
      </c>
    </row>
    <row r="112" spans="7:39" s="89" customFormat="1" ht="39.950000000000003" customHeight="1">
      <c r="G112" s="351">
        <f>G109+G110+G111</f>
        <v>3.4722222222222224E-2</v>
      </c>
      <c r="H112" s="352" t="s">
        <v>1465</v>
      </c>
      <c r="I112" s="88"/>
      <c r="J112" s="88"/>
      <c r="K112" s="88"/>
      <c r="L112" s="88"/>
      <c r="M112" s="88"/>
      <c r="N112" s="88"/>
      <c r="O112" s="323"/>
      <c r="P112" s="88"/>
      <c r="Q112" s="88"/>
      <c r="R112" s="88"/>
      <c r="W112" s="88"/>
      <c r="X112" s="88"/>
      <c r="Y112" s="88"/>
      <c r="Z112" s="88"/>
      <c r="AA112" s="88"/>
      <c r="AB112" s="88"/>
      <c r="AC112" s="88"/>
      <c r="AD112" s="88"/>
      <c r="AE112" s="88"/>
      <c r="AF112" s="88"/>
      <c r="AG112" s="88"/>
      <c r="AH112" s="88"/>
      <c r="AM112" s="90">
        <v>1</v>
      </c>
    </row>
    <row r="113" spans="7:39" s="89" customFormat="1" ht="39.950000000000003" customHeight="1">
      <c r="G113" s="353">
        <v>100</v>
      </c>
      <c r="H113" s="354" t="s">
        <v>1466</v>
      </c>
      <c r="I113" s="88"/>
      <c r="J113" s="88"/>
      <c r="K113" s="88"/>
      <c r="L113" s="88"/>
      <c r="M113" s="88"/>
      <c r="N113" s="88"/>
      <c r="O113" s="323"/>
      <c r="P113" s="88"/>
      <c r="Q113" s="88"/>
      <c r="R113" s="88"/>
      <c r="W113" s="88"/>
      <c r="X113" s="88"/>
      <c r="Y113" s="88"/>
      <c r="Z113" s="88"/>
      <c r="AA113" s="88"/>
      <c r="AB113" s="88"/>
      <c r="AC113" s="88"/>
      <c r="AD113" s="88"/>
      <c r="AE113" s="88"/>
      <c r="AF113" s="88"/>
      <c r="AG113" s="88"/>
      <c r="AH113" s="88"/>
      <c r="AM113" s="90">
        <v>1</v>
      </c>
    </row>
    <row r="114" spans="7:39" s="89" customFormat="1" ht="39.950000000000003" customHeight="1">
      <c r="G114" s="355">
        <v>90</v>
      </c>
      <c r="H114" s="356" t="s">
        <v>1467</v>
      </c>
      <c r="I114" s="88"/>
      <c r="J114" s="88"/>
      <c r="K114" s="88"/>
      <c r="L114" s="88"/>
      <c r="M114" s="88"/>
      <c r="N114" s="88"/>
      <c r="O114" s="323"/>
      <c r="P114" s="88"/>
      <c r="Q114" s="88"/>
      <c r="R114" s="88"/>
      <c r="W114" s="88"/>
      <c r="X114" s="88"/>
      <c r="Y114" s="88"/>
      <c r="Z114" s="88"/>
      <c r="AA114" s="88"/>
      <c r="AB114" s="88"/>
      <c r="AC114" s="88"/>
      <c r="AD114" s="88"/>
      <c r="AE114" s="88"/>
      <c r="AF114" s="88"/>
      <c r="AG114" s="88"/>
      <c r="AH114" s="88"/>
      <c r="AM114" s="90">
        <v>1</v>
      </c>
    </row>
    <row r="115" spans="7:39" s="89" customFormat="1" ht="39.950000000000003" customHeight="1">
      <c r="G115" s="1774"/>
      <c r="H115" s="1774"/>
      <c r="I115" s="88"/>
      <c r="J115" s="88"/>
      <c r="K115" s="88"/>
      <c r="L115" s="88"/>
      <c r="M115" s="88"/>
      <c r="N115" s="88"/>
      <c r="O115" s="323"/>
      <c r="P115" s="88"/>
      <c r="Q115" s="88"/>
      <c r="R115" s="88"/>
      <c r="W115" s="88"/>
      <c r="X115" s="88"/>
      <c r="Y115" s="88"/>
      <c r="Z115" s="88"/>
      <c r="AA115" s="88"/>
      <c r="AB115" s="88"/>
      <c r="AC115" s="88"/>
      <c r="AD115" s="88"/>
      <c r="AE115" s="88"/>
      <c r="AF115" s="88"/>
      <c r="AG115" s="88"/>
      <c r="AH115" s="88"/>
      <c r="AM115" s="90">
        <v>1</v>
      </c>
    </row>
    <row r="116" spans="7:39" s="89" customFormat="1" ht="39.950000000000003" customHeight="1">
      <c r="G116" s="1775" t="s">
        <v>1468</v>
      </c>
      <c r="H116" s="1776"/>
      <c r="I116" s="88"/>
      <c r="J116" s="88"/>
      <c r="K116" s="88"/>
      <c r="L116" s="88"/>
      <c r="M116" s="88"/>
      <c r="N116" s="88"/>
      <c r="O116" s="323"/>
      <c r="P116" s="88"/>
      <c r="Q116" s="88"/>
      <c r="R116" s="88"/>
      <c r="W116" s="88"/>
      <c r="X116" s="88"/>
      <c r="Y116" s="88"/>
      <c r="Z116" s="88"/>
      <c r="AA116" s="88"/>
      <c r="AB116" s="88"/>
      <c r="AC116" s="88"/>
      <c r="AD116" s="88"/>
      <c r="AE116" s="88"/>
      <c r="AF116" s="88"/>
      <c r="AG116" s="88"/>
      <c r="AH116" s="88"/>
      <c r="AM116" s="90">
        <v>1</v>
      </c>
    </row>
    <row r="117" spans="7:39" s="89" customFormat="1" ht="39.950000000000003" customHeight="1">
      <c r="G117" s="357">
        <v>1.7361111111111112E-2</v>
      </c>
      <c r="H117" s="358" t="s">
        <v>1469</v>
      </c>
      <c r="I117" s="88"/>
      <c r="J117" s="88"/>
      <c r="K117" s="88"/>
      <c r="L117" s="88"/>
      <c r="M117" s="88"/>
      <c r="N117" s="88"/>
      <c r="O117" s="323"/>
      <c r="P117" s="88"/>
      <c r="Q117" s="88"/>
      <c r="R117" s="88"/>
      <c r="W117" s="88"/>
      <c r="X117" s="88"/>
      <c r="Y117" s="88"/>
      <c r="Z117" s="88"/>
      <c r="AA117" s="88"/>
      <c r="AB117" s="88"/>
      <c r="AC117" s="88"/>
      <c r="AD117" s="88"/>
      <c r="AE117" s="88"/>
      <c r="AF117" s="88"/>
      <c r="AG117" s="88"/>
      <c r="AH117" s="88"/>
      <c r="AM117" s="90">
        <v>1</v>
      </c>
    </row>
    <row r="118" spans="7:39" s="89" customFormat="1" ht="39.950000000000003" customHeight="1">
      <c r="G118" s="357">
        <v>1.7361111111111112E-2</v>
      </c>
      <c r="H118" s="358" t="s">
        <v>1470</v>
      </c>
      <c r="I118" s="88"/>
      <c r="J118" s="88"/>
      <c r="K118" s="88"/>
      <c r="L118" s="88"/>
      <c r="M118" s="88"/>
      <c r="N118" s="88"/>
      <c r="O118" s="323"/>
      <c r="P118" s="88"/>
      <c r="Q118" s="88"/>
      <c r="R118" s="88"/>
      <c r="W118" s="88"/>
      <c r="X118" s="88"/>
      <c r="Y118" s="88"/>
      <c r="Z118" s="88"/>
      <c r="AA118" s="88"/>
      <c r="AB118" s="88"/>
      <c r="AC118" s="88"/>
      <c r="AD118" s="88"/>
      <c r="AE118" s="88"/>
      <c r="AF118" s="88"/>
      <c r="AG118" s="88"/>
      <c r="AH118" s="88"/>
      <c r="AM118" s="90">
        <v>1</v>
      </c>
    </row>
    <row r="119" spans="7:39" s="89" customFormat="1" ht="39.950000000000003" customHeight="1">
      <c r="G119" s="357">
        <v>5.9027777777777797E-2</v>
      </c>
      <c r="H119" s="358" t="s">
        <v>1471</v>
      </c>
      <c r="I119" s="88"/>
      <c r="J119" s="88"/>
      <c r="K119" s="88"/>
      <c r="L119" s="88"/>
      <c r="M119" s="88"/>
      <c r="N119" s="88"/>
      <c r="O119" s="323"/>
      <c r="P119" s="88"/>
      <c r="Q119" s="88"/>
      <c r="R119" s="88"/>
      <c r="W119" s="88"/>
      <c r="X119" s="88"/>
      <c r="Y119" s="88"/>
      <c r="Z119" s="88"/>
      <c r="AA119" s="88"/>
      <c r="AB119" s="88"/>
      <c r="AC119" s="88"/>
      <c r="AD119" s="88"/>
      <c r="AE119" s="88"/>
      <c r="AF119" s="88"/>
      <c r="AG119" s="88"/>
      <c r="AH119" s="88"/>
      <c r="AM119" s="90">
        <v>1</v>
      </c>
    </row>
    <row r="120" spans="7:39" s="89" customFormat="1" ht="39.950000000000003" customHeight="1">
      <c r="G120" s="357">
        <v>2.4305555555555556E-2</v>
      </c>
      <c r="H120" s="358" t="s">
        <v>1472</v>
      </c>
      <c r="I120" s="88"/>
      <c r="J120" s="88"/>
      <c r="K120" s="88"/>
      <c r="L120" s="88"/>
      <c r="M120" s="88"/>
      <c r="N120" s="88"/>
      <c r="O120" s="323"/>
      <c r="P120" s="88"/>
      <c r="Q120" s="88"/>
      <c r="R120" s="88"/>
      <c r="W120" s="88"/>
      <c r="X120" s="88"/>
      <c r="Y120" s="88"/>
      <c r="Z120" s="88"/>
      <c r="AA120" s="88"/>
      <c r="AB120" s="88"/>
      <c r="AC120" s="88"/>
      <c r="AD120" s="88"/>
      <c r="AE120" s="88"/>
      <c r="AF120" s="88"/>
      <c r="AG120" s="88"/>
      <c r="AH120" s="88"/>
      <c r="AM120" s="90">
        <v>1</v>
      </c>
    </row>
    <row r="121" spans="7:39" s="89" customFormat="1" ht="39.950000000000003" customHeight="1">
      <c r="G121" s="357">
        <v>1.0416666666666666E-2</v>
      </c>
      <c r="H121" s="358" t="s">
        <v>1473</v>
      </c>
      <c r="I121" s="88"/>
      <c r="J121" s="88"/>
      <c r="K121" s="88"/>
      <c r="L121" s="88"/>
      <c r="M121" s="88"/>
      <c r="N121" s="88"/>
      <c r="O121" s="323"/>
      <c r="P121" s="88"/>
      <c r="Q121" s="88"/>
      <c r="R121" s="88"/>
      <c r="W121" s="88"/>
      <c r="X121" s="88"/>
      <c r="Y121" s="88"/>
      <c r="Z121" s="88"/>
      <c r="AA121" s="88"/>
      <c r="AB121" s="88"/>
      <c r="AC121" s="88"/>
      <c r="AD121" s="88"/>
      <c r="AE121" s="88"/>
      <c r="AF121" s="88"/>
      <c r="AG121" s="88"/>
      <c r="AH121" s="88"/>
      <c r="AM121" s="90">
        <v>1</v>
      </c>
    </row>
    <row r="122" spans="7:39" s="89" customFormat="1" ht="39.950000000000003" customHeight="1">
      <c r="G122" s="357">
        <v>6.9444444444444441E-3</v>
      </c>
      <c r="H122" s="358" t="s">
        <v>1474</v>
      </c>
      <c r="I122" s="88"/>
      <c r="J122" s="88"/>
      <c r="K122" s="88"/>
      <c r="L122" s="88"/>
      <c r="M122" s="88"/>
      <c r="N122" s="88"/>
      <c r="O122" s="323"/>
      <c r="P122" s="88"/>
      <c r="Q122" s="88"/>
      <c r="R122" s="88"/>
      <c r="W122" s="88"/>
      <c r="X122" s="88"/>
      <c r="Y122" s="88"/>
      <c r="Z122" s="88"/>
      <c r="AA122" s="88"/>
      <c r="AB122" s="88"/>
      <c r="AC122" s="88"/>
      <c r="AD122" s="88"/>
      <c r="AE122" s="88"/>
      <c r="AF122" s="88"/>
      <c r="AG122" s="88"/>
      <c r="AH122" s="88"/>
      <c r="AM122" s="90">
        <v>1</v>
      </c>
    </row>
    <row r="123" spans="7:39" s="89" customFormat="1" ht="39.950000000000003" customHeight="1">
      <c r="G123" s="357">
        <v>0.10069444444444445</v>
      </c>
      <c r="H123" s="358" t="s">
        <v>1475</v>
      </c>
      <c r="I123" s="88"/>
      <c r="J123" s="88"/>
      <c r="K123" s="88"/>
      <c r="L123" s="88"/>
      <c r="M123" s="88"/>
      <c r="N123" s="88"/>
      <c r="O123" s="323"/>
      <c r="P123" s="88"/>
      <c r="Q123" s="88"/>
      <c r="R123" s="88"/>
      <c r="W123" s="88"/>
      <c r="X123" s="88"/>
      <c r="Y123" s="88"/>
      <c r="Z123" s="88"/>
      <c r="AA123" s="88"/>
      <c r="AB123" s="88"/>
      <c r="AC123" s="88"/>
      <c r="AD123" s="88"/>
      <c r="AE123" s="88"/>
      <c r="AF123" s="88"/>
      <c r="AG123" s="88"/>
      <c r="AH123" s="88"/>
      <c r="AM123" s="90">
        <v>1</v>
      </c>
    </row>
    <row r="124" spans="7:39" s="89" customFormat="1" ht="39.950000000000003" customHeight="1">
      <c r="G124" s="357">
        <v>1.3888888888888888E-2</v>
      </c>
      <c r="H124" s="358" t="s">
        <v>1476</v>
      </c>
      <c r="I124" s="88"/>
      <c r="J124" s="88"/>
      <c r="K124" s="88"/>
      <c r="L124" s="88"/>
      <c r="M124" s="88"/>
      <c r="N124" s="88"/>
      <c r="O124" s="323"/>
      <c r="P124" s="88"/>
      <c r="Q124" s="88"/>
      <c r="R124" s="88"/>
      <c r="W124" s="88"/>
      <c r="X124" s="88"/>
      <c r="Y124" s="88"/>
      <c r="Z124" s="88"/>
      <c r="AA124" s="88"/>
      <c r="AB124" s="88"/>
      <c r="AC124" s="88"/>
      <c r="AD124" s="88"/>
      <c r="AE124" s="88"/>
      <c r="AF124" s="88"/>
      <c r="AG124" s="88"/>
      <c r="AH124" s="88"/>
      <c r="AM124" s="90">
        <v>1</v>
      </c>
    </row>
    <row r="125" spans="7:39" s="89" customFormat="1" ht="39.950000000000003" customHeight="1">
      <c r="G125" s="357">
        <v>2.4305555555555556E-2</v>
      </c>
      <c r="H125" s="358" t="s">
        <v>1477</v>
      </c>
      <c r="I125" s="88"/>
      <c r="J125" s="88"/>
      <c r="K125" s="88"/>
      <c r="L125" s="88"/>
      <c r="M125" s="88"/>
      <c r="N125" s="88"/>
      <c r="O125" s="323"/>
      <c r="P125" s="88"/>
      <c r="Q125" s="88"/>
      <c r="R125" s="88"/>
      <c r="W125" s="88"/>
      <c r="X125" s="88"/>
      <c r="Y125" s="88"/>
      <c r="Z125" s="88"/>
      <c r="AA125" s="88"/>
      <c r="AB125" s="88"/>
      <c r="AC125" s="88"/>
      <c r="AD125" s="88"/>
      <c r="AE125" s="88"/>
      <c r="AF125" s="88"/>
      <c r="AG125" s="88"/>
      <c r="AH125" s="88"/>
      <c r="AM125" s="90">
        <v>1</v>
      </c>
    </row>
    <row r="126" spans="7:39" s="89" customFormat="1" ht="39.950000000000003" customHeight="1">
      <c r="G126" s="357">
        <v>7.2916666666666671E-2</v>
      </c>
      <c r="H126" s="359" t="s">
        <v>1478</v>
      </c>
      <c r="I126" s="88"/>
      <c r="J126" s="88"/>
      <c r="K126" s="88"/>
      <c r="L126" s="88"/>
      <c r="M126" s="88"/>
      <c r="N126" s="88"/>
      <c r="O126" s="323"/>
      <c r="P126" s="88"/>
      <c r="Q126" s="88"/>
      <c r="R126" s="88"/>
      <c r="W126" s="88"/>
      <c r="X126" s="88"/>
      <c r="Y126" s="88"/>
      <c r="Z126" s="88"/>
      <c r="AA126" s="88"/>
      <c r="AB126" s="88"/>
      <c r="AC126" s="88"/>
      <c r="AD126" s="88"/>
      <c r="AE126" s="88"/>
      <c r="AF126" s="88"/>
      <c r="AG126" s="88"/>
      <c r="AH126" s="88"/>
      <c r="AM126" s="90">
        <v>1</v>
      </c>
    </row>
    <row r="127" spans="7:39" s="89" customFormat="1" ht="39.950000000000003" customHeight="1">
      <c r="G127" s="360">
        <v>65</v>
      </c>
      <c r="H127" s="361" t="s">
        <v>1479</v>
      </c>
      <c r="I127" s="88"/>
      <c r="J127" s="88"/>
      <c r="K127" s="88"/>
      <c r="L127" s="88"/>
      <c r="M127" s="88"/>
      <c r="N127" s="88"/>
      <c r="O127" s="323"/>
      <c r="P127" s="88"/>
      <c r="Q127" s="88"/>
      <c r="R127" s="88"/>
      <c r="W127" s="88"/>
      <c r="X127" s="88"/>
      <c r="Y127" s="88"/>
      <c r="Z127" s="88"/>
      <c r="AA127" s="88"/>
      <c r="AB127" s="88"/>
      <c r="AC127" s="88"/>
      <c r="AD127" s="88"/>
      <c r="AE127" s="88"/>
      <c r="AF127" s="88"/>
      <c r="AG127" s="88"/>
      <c r="AH127" s="88"/>
      <c r="AM127" s="90">
        <v>1</v>
      </c>
    </row>
    <row r="128" spans="7:39" s="89" customFormat="1" ht="39.950000000000003" customHeight="1">
      <c r="G128" s="353">
        <v>3</v>
      </c>
      <c r="H128" s="362" t="s">
        <v>1143</v>
      </c>
      <c r="I128" s="88"/>
      <c r="J128" s="88"/>
      <c r="K128" s="88"/>
      <c r="L128" s="88"/>
      <c r="M128" s="88"/>
      <c r="N128" s="88"/>
      <c r="O128" s="323"/>
      <c r="P128" s="88"/>
      <c r="Q128" s="88"/>
      <c r="R128" s="88"/>
      <c r="W128" s="88"/>
      <c r="X128" s="88"/>
      <c r="Y128" s="88"/>
      <c r="Z128" s="88"/>
      <c r="AA128" s="88"/>
      <c r="AB128" s="88"/>
      <c r="AC128" s="88"/>
      <c r="AD128" s="88"/>
      <c r="AE128" s="88"/>
      <c r="AF128" s="88"/>
      <c r="AG128" s="88"/>
      <c r="AH128" s="88"/>
      <c r="AM128" s="90">
        <v>1</v>
      </c>
    </row>
    <row r="129" spans="7:39" s="89" customFormat="1" ht="39.950000000000003" customHeight="1">
      <c r="G129" s="345">
        <f>SUM(G117:G126)</f>
        <v>0.34722222222222227</v>
      </c>
      <c r="H129" s="363" t="s">
        <v>1465</v>
      </c>
      <c r="I129" s="88"/>
      <c r="J129" s="88"/>
      <c r="K129" s="88"/>
      <c r="L129" s="88"/>
      <c r="M129" s="88"/>
      <c r="N129" s="88"/>
      <c r="O129" s="323"/>
      <c r="P129" s="88"/>
      <c r="Q129" s="88"/>
      <c r="R129" s="88"/>
      <c r="W129" s="88"/>
      <c r="X129" s="88"/>
      <c r="Y129" s="88"/>
      <c r="Z129" s="88"/>
      <c r="AA129" s="88"/>
      <c r="AB129" s="88"/>
      <c r="AC129" s="88"/>
      <c r="AD129" s="88"/>
      <c r="AE129" s="88"/>
      <c r="AF129" s="88"/>
      <c r="AG129" s="88"/>
      <c r="AH129" s="88"/>
      <c r="AM129" s="90">
        <v>1</v>
      </c>
    </row>
    <row r="130" spans="7:39" s="89" customFormat="1" ht="39.950000000000003" customHeight="1">
      <c r="G130" s="1774"/>
      <c r="H130" s="1774"/>
      <c r="I130" s="88"/>
      <c r="J130" s="88"/>
      <c r="K130" s="88"/>
      <c r="L130" s="88"/>
      <c r="M130" s="88"/>
      <c r="N130" s="88"/>
      <c r="O130" s="323"/>
      <c r="P130" s="88"/>
      <c r="Q130" s="88"/>
      <c r="R130" s="88"/>
      <c r="W130" s="88"/>
      <c r="X130" s="88"/>
      <c r="Y130" s="88"/>
      <c r="Z130" s="88"/>
      <c r="AA130" s="88"/>
      <c r="AB130" s="88"/>
      <c r="AC130" s="88"/>
      <c r="AD130" s="88"/>
      <c r="AE130" s="88"/>
      <c r="AF130" s="88"/>
      <c r="AG130" s="88"/>
      <c r="AH130" s="88"/>
      <c r="AM130" s="90">
        <v>1</v>
      </c>
    </row>
    <row r="131" spans="7:39" s="89" customFormat="1" ht="39.950000000000003" customHeight="1">
      <c r="G131" s="364">
        <v>10</v>
      </c>
      <c r="H131" s="365" t="s">
        <v>1480</v>
      </c>
      <c r="I131" s="88"/>
      <c r="J131" s="88"/>
      <c r="K131" s="88"/>
      <c r="L131" s="88"/>
      <c r="M131" s="88"/>
      <c r="N131" s="88"/>
      <c r="O131" s="323"/>
      <c r="P131" s="88"/>
      <c r="Q131" s="88"/>
      <c r="R131" s="88"/>
      <c r="W131" s="88"/>
      <c r="X131" s="88"/>
      <c r="Y131" s="88"/>
      <c r="Z131" s="88"/>
      <c r="AA131" s="88"/>
      <c r="AB131" s="88"/>
      <c r="AC131" s="88"/>
      <c r="AD131" s="88"/>
      <c r="AE131" s="88"/>
      <c r="AF131" s="88"/>
      <c r="AG131" s="88"/>
      <c r="AH131" s="88"/>
      <c r="AM131" s="90">
        <v>1</v>
      </c>
    </row>
    <row r="132" spans="7:39" s="89" customFormat="1" ht="39.950000000000003" customHeight="1">
      <c r="G132" s="366">
        <v>15</v>
      </c>
      <c r="H132" s="367" t="s">
        <v>1481</v>
      </c>
      <c r="I132" s="88"/>
      <c r="J132" s="88"/>
      <c r="K132" s="88"/>
      <c r="L132" s="88"/>
      <c r="M132" s="88"/>
      <c r="N132" s="88"/>
      <c r="O132" s="323"/>
      <c r="P132" s="88"/>
      <c r="Q132" s="88"/>
      <c r="R132" s="88"/>
      <c r="W132" s="88"/>
      <c r="X132" s="88"/>
      <c r="Y132" s="88"/>
      <c r="Z132" s="88"/>
      <c r="AA132" s="88"/>
      <c r="AB132" s="88"/>
      <c r="AC132" s="88"/>
      <c r="AD132" s="88"/>
      <c r="AE132" s="88"/>
      <c r="AF132" s="88"/>
      <c r="AG132" s="88"/>
      <c r="AH132" s="88"/>
      <c r="AM132" s="90">
        <v>1</v>
      </c>
    </row>
    <row r="133" spans="7:39" s="89" customFormat="1" ht="39.950000000000003" customHeight="1">
      <c r="G133" s="368">
        <f>IF(AND(ISNUMBER(G131),ISNUMBER(G132),G131&gt;=0,G132&gt;=0),G132-G131,"")</f>
        <v>5</v>
      </c>
      <c r="H133" s="369" t="s">
        <v>1482</v>
      </c>
      <c r="I133" s="88"/>
      <c r="J133" s="88"/>
      <c r="K133" s="88"/>
      <c r="L133" s="88"/>
      <c r="M133" s="88"/>
      <c r="N133" s="88"/>
      <c r="O133" s="323"/>
      <c r="P133" s="88"/>
      <c r="Q133" s="88"/>
      <c r="R133" s="88"/>
      <c r="W133" s="88"/>
      <c r="X133" s="88"/>
      <c r="Y133" s="88"/>
      <c r="Z133" s="88"/>
      <c r="AA133" s="88"/>
      <c r="AB133" s="88"/>
      <c r="AC133" s="88"/>
      <c r="AD133" s="88"/>
      <c r="AE133" s="88"/>
      <c r="AF133" s="88"/>
      <c r="AG133" s="88"/>
      <c r="AH133" s="88"/>
      <c r="AM133" s="90">
        <v>1</v>
      </c>
    </row>
    <row r="134" spans="7:39" s="89" customFormat="1" ht="39.950000000000003" customHeight="1">
      <c r="G134" s="370">
        <f>IF(AND(ISNUMBER(G131),G131&gt;0,ISNUMBER(G133)),G133/G131*100,"")</f>
        <v>50</v>
      </c>
      <c r="H134" s="371" t="s">
        <v>1483</v>
      </c>
      <c r="I134" s="88"/>
      <c r="J134" s="88"/>
      <c r="K134" s="88"/>
      <c r="L134" s="88"/>
      <c r="M134" s="88"/>
      <c r="N134" s="88"/>
      <c r="O134" s="323"/>
      <c r="P134" s="88"/>
      <c r="Q134" s="88"/>
      <c r="R134" s="88"/>
      <c r="W134" s="88"/>
      <c r="X134" s="88"/>
      <c r="Y134" s="88"/>
      <c r="Z134" s="88"/>
      <c r="AA134" s="88"/>
      <c r="AB134" s="88"/>
      <c r="AC134" s="88"/>
      <c r="AD134" s="88"/>
      <c r="AE134" s="88"/>
      <c r="AF134" s="88"/>
      <c r="AG134" s="88"/>
      <c r="AH134" s="88"/>
      <c r="AM134" s="90">
        <v>1</v>
      </c>
    </row>
    <row r="135" spans="7:39" s="89" customFormat="1" ht="39.950000000000003" customHeight="1">
      <c r="G135" s="1774"/>
      <c r="H135" s="1774"/>
      <c r="I135" s="88"/>
      <c r="J135" s="88"/>
      <c r="K135" s="88"/>
      <c r="L135" s="88"/>
      <c r="M135" s="88"/>
      <c r="N135" s="88"/>
      <c r="O135" s="323"/>
      <c r="P135" s="88"/>
      <c r="Q135" s="88"/>
      <c r="R135" s="88"/>
      <c r="W135" s="88"/>
      <c r="X135" s="88"/>
      <c r="Y135" s="88"/>
      <c r="Z135" s="88"/>
      <c r="AA135" s="88"/>
      <c r="AB135" s="88"/>
      <c r="AC135" s="88"/>
      <c r="AD135" s="88"/>
      <c r="AE135" s="88"/>
      <c r="AF135" s="88"/>
      <c r="AG135" s="88"/>
      <c r="AH135" s="88"/>
      <c r="AM135" s="90">
        <v>1</v>
      </c>
    </row>
    <row r="136" spans="7:39" s="89" customFormat="1" ht="39.950000000000003" customHeight="1">
      <c r="G136" s="364">
        <v>10</v>
      </c>
      <c r="H136" s="365" t="s">
        <v>1480</v>
      </c>
      <c r="I136" s="88"/>
      <c r="J136" s="88"/>
      <c r="K136" s="88"/>
      <c r="L136" s="88"/>
      <c r="M136" s="88"/>
      <c r="N136" s="88"/>
      <c r="O136" s="323"/>
      <c r="P136" s="88"/>
      <c r="Q136" s="88"/>
      <c r="R136" s="88"/>
      <c r="W136" s="88"/>
      <c r="X136" s="88"/>
      <c r="Y136" s="88"/>
      <c r="Z136" s="88"/>
      <c r="AA136" s="88"/>
      <c r="AB136" s="88"/>
      <c r="AC136" s="88"/>
      <c r="AD136" s="88"/>
      <c r="AE136" s="88"/>
      <c r="AF136" s="88"/>
      <c r="AG136" s="88"/>
      <c r="AH136" s="88"/>
      <c r="AM136" s="90">
        <v>1</v>
      </c>
    </row>
    <row r="137" spans="7:39" s="89" customFormat="1" ht="39.950000000000003" customHeight="1">
      <c r="G137" s="372">
        <v>50</v>
      </c>
      <c r="H137" s="373" t="s">
        <v>1483</v>
      </c>
      <c r="I137" s="88"/>
      <c r="J137" s="88"/>
      <c r="K137" s="88"/>
      <c r="L137" s="88"/>
      <c r="M137" s="88"/>
      <c r="N137" s="88"/>
      <c r="O137" s="323"/>
      <c r="P137" s="88"/>
      <c r="Q137" s="88"/>
      <c r="R137" s="88"/>
      <c r="W137" s="88"/>
      <c r="X137" s="88"/>
      <c r="Y137" s="88"/>
      <c r="Z137" s="88"/>
      <c r="AA137" s="88"/>
      <c r="AB137" s="88"/>
      <c r="AC137" s="88"/>
      <c r="AD137" s="88"/>
      <c r="AE137" s="88"/>
      <c r="AF137" s="88"/>
      <c r="AG137" s="88"/>
      <c r="AH137" s="88"/>
      <c r="AM137" s="90">
        <v>1</v>
      </c>
    </row>
    <row r="138" spans="7:39" s="89" customFormat="1" ht="39.950000000000003" customHeight="1">
      <c r="G138" s="368">
        <f>IF(AND(ISNUMBER(G136),G136&gt;=0,ISNUMBER(G137),G137&gt;=0),G136*G137/100,"")</f>
        <v>5</v>
      </c>
      <c r="H138" s="369" t="s">
        <v>1482</v>
      </c>
      <c r="I138" s="88"/>
      <c r="J138" s="88"/>
      <c r="K138" s="88"/>
      <c r="L138" s="88"/>
      <c r="M138" s="88"/>
      <c r="N138" s="88"/>
      <c r="O138" s="323"/>
      <c r="P138" s="88"/>
      <c r="Q138" s="88"/>
      <c r="R138" s="88"/>
      <c r="W138" s="88"/>
      <c r="X138" s="88"/>
      <c r="Y138" s="88"/>
      <c r="Z138" s="88"/>
      <c r="AA138" s="88"/>
      <c r="AB138" s="88"/>
      <c r="AC138" s="88"/>
      <c r="AD138" s="88"/>
      <c r="AE138" s="88"/>
      <c r="AF138" s="88"/>
      <c r="AG138" s="88"/>
      <c r="AH138" s="88"/>
      <c r="AM138" s="90">
        <v>1</v>
      </c>
    </row>
    <row r="139" spans="7:39" s="89" customFormat="1" ht="39.950000000000003" customHeight="1">
      <c r="G139" s="374">
        <f>IF(ISNUMBER(G138),G136+G138,"")</f>
        <v>15</v>
      </c>
      <c r="H139" s="375" t="s">
        <v>1481</v>
      </c>
      <c r="I139" s="88"/>
      <c r="J139" s="88"/>
      <c r="K139" s="88"/>
      <c r="L139" s="88"/>
      <c r="M139" s="88"/>
      <c r="N139" s="88"/>
      <c r="O139" s="323"/>
      <c r="P139" s="88"/>
      <c r="Q139" s="88"/>
      <c r="R139" s="88"/>
      <c r="W139" s="88"/>
      <c r="X139" s="88"/>
      <c r="Y139" s="88"/>
      <c r="Z139" s="88"/>
      <c r="AA139" s="88"/>
      <c r="AB139" s="88"/>
      <c r="AC139" s="88"/>
      <c r="AD139" s="88"/>
      <c r="AE139" s="88"/>
      <c r="AF139" s="88"/>
      <c r="AG139" s="88"/>
      <c r="AH139" s="88"/>
      <c r="AM139" s="90">
        <v>1</v>
      </c>
    </row>
    <row r="140" spans="7:39" s="89" customFormat="1" ht="39.950000000000003" customHeight="1">
      <c r="G140" s="1774"/>
      <c r="H140" s="1774"/>
      <c r="I140" s="88"/>
      <c r="J140" s="88"/>
      <c r="K140" s="88"/>
      <c r="L140" s="88"/>
      <c r="M140" s="88"/>
      <c r="N140" s="88"/>
      <c r="O140" s="323"/>
      <c r="P140" s="88"/>
      <c r="Q140" s="88"/>
      <c r="R140" s="88"/>
      <c r="W140" s="88"/>
      <c r="X140" s="88"/>
      <c r="Y140" s="88"/>
      <c r="Z140" s="88"/>
      <c r="AA140" s="88"/>
      <c r="AB140" s="88"/>
      <c r="AC140" s="88"/>
      <c r="AD140" s="88"/>
      <c r="AE140" s="88"/>
      <c r="AF140" s="88"/>
      <c r="AG140" s="88"/>
      <c r="AH140" s="88"/>
      <c r="AM140" s="90">
        <v>1</v>
      </c>
    </row>
    <row r="141" spans="7:39" s="89" customFormat="1" ht="39.950000000000003" customHeight="1">
      <c r="G141" s="376">
        <v>2</v>
      </c>
      <c r="H141" s="377" t="s">
        <v>1484</v>
      </c>
      <c r="I141" s="88"/>
      <c r="J141" s="88"/>
      <c r="K141" s="88"/>
      <c r="L141" s="88"/>
      <c r="M141" s="88"/>
      <c r="N141" s="88"/>
      <c r="O141" s="323"/>
      <c r="P141" s="88"/>
      <c r="Q141" s="88"/>
      <c r="R141" s="88"/>
      <c r="W141" s="88"/>
      <c r="X141" s="88"/>
      <c r="Y141" s="88"/>
      <c r="Z141" s="88"/>
      <c r="AA141" s="88"/>
      <c r="AB141" s="88"/>
      <c r="AC141" s="88"/>
      <c r="AD141" s="88"/>
      <c r="AE141" s="88"/>
      <c r="AF141" s="88"/>
      <c r="AG141" s="88"/>
      <c r="AH141" s="88"/>
      <c r="AM141" s="90">
        <v>1</v>
      </c>
    </row>
    <row r="142" spans="7:39" s="89" customFormat="1" ht="39.950000000000003" customHeight="1">
      <c r="G142" s="378">
        <v>1</v>
      </c>
      <c r="H142" s="379" t="s">
        <v>1485</v>
      </c>
      <c r="I142" s="88"/>
      <c r="J142" s="88"/>
      <c r="K142" s="88"/>
      <c r="L142" s="88"/>
      <c r="M142" s="88"/>
      <c r="N142" s="88"/>
      <c r="O142" s="323"/>
      <c r="P142" s="88"/>
      <c r="Q142" s="88"/>
      <c r="R142" s="88"/>
      <c r="W142" s="88"/>
      <c r="X142" s="88"/>
      <c r="Y142" s="88"/>
      <c r="Z142" s="88"/>
      <c r="AA142" s="88"/>
      <c r="AB142" s="88"/>
      <c r="AC142" s="88"/>
      <c r="AD142" s="88"/>
      <c r="AE142" s="88"/>
      <c r="AF142" s="88"/>
      <c r="AG142" s="88"/>
      <c r="AH142" s="88"/>
      <c r="AM142" s="90">
        <v>1</v>
      </c>
    </row>
    <row r="143" spans="7:39" s="89" customFormat="1" ht="39.950000000000003" customHeight="1">
      <c r="G143" s="380">
        <f>IF(OR(NOT(ISNUMBER(G141)),G141&lt;=0,NOT(ISNUMBER(G142)),G142&lt;0,G142&gt;G141),"POIDS À VÉRIFIER",G141-G142)</f>
        <v>1</v>
      </c>
      <c r="H143" s="369" t="s">
        <v>1486</v>
      </c>
      <c r="I143" s="88"/>
      <c r="J143" s="88"/>
      <c r="K143" s="88"/>
      <c r="L143" s="88"/>
      <c r="M143" s="88"/>
      <c r="N143" s="88"/>
      <c r="O143" s="323"/>
      <c r="P143" s="88"/>
      <c r="Q143" s="88"/>
      <c r="R143" s="88"/>
      <c r="W143" s="88"/>
      <c r="X143" s="88"/>
      <c r="Y143" s="88"/>
      <c r="Z143" s="88"/>
      <c r="AA143" s="88"/>
      <c r="AB143" s="88"/>
      <c r="AC143" s="88"/>
      <c r="AD143" s="88"/>
      <c r="AE143" s="88"/>
      <c r="AF143" s="88"/>
      <c r="AG143" s="88"/>
      <c r="AH143" s="88"/>
      <c r="AM143" s="90">
        <v>1</v>
      </c>
    </row>
    <row r="144" spans="7:39" s="89" customFormat="1" ht="39.950000000000003" customHeight="1">
      <c r="G144" s="381">
        <f>IF(ISNUMBER(G143),G143/G141,"")</f>
        <v>0.5</v>
      </c>
      <c r="H144" s="369" t="s">
        <v>1487</v>
      </c>
      <c r="I144" s="88"/>
      <c r="J144" s="88"/>
      <c r="K144" s="88"/>
      <c r="L144" s="88"/>
      <c r="M144" s="88"/>
      <c r="N144" s="88"/>
      <c r="O144" s="323"/>
      <c r="P144" s="88"/>
      <c r="Q144" s="88"/>
      <c r="R144" s="88"/>
      <c r="W144" s="88"/>
      <c r="X144" s="88"/>
      <c r="Y144" s="88"/>
      <c r="Z144" s="88"/>
      <c r="AA144" s="88"/>
      <c r="AB144" s="88"/>
      <c r="AC144" s="88"/>
      <c r="AD144" s="88"/>
      <c r="AE144" s="88"/>
      <c r="AF144" s="88"/>
      <c r="AG144" s="88"/>
      <c r="AH144" s="88"/>
      <c r="AM144" s="90">
        <v>1</v>
      </c>
    </row>
    <row r="145" spans="1:39" s="89" customFormat="1" ht="39.950000000000003" customHeight="1">
      <c r="G145" s="382">
        <v>50</v>
      </c>
      <c r="H145" s="379" t="s">
        <v>1488</v>
      </c>
      <c r="I145" s="88"/>
      <c r="J145" s="88"/>
      <c r="K145" s="88"/>
      <c r="L145" s="88"/>
      <c r="M145" s="88"/>
      <c r="N145" s="88"/>
      <c r="O145" s="323"/>
      <c r="P145" s="88"/>
      <c r="Q145" s="88"/>
      <c r="R145" s="88"/>
      <c r="W145" s="88"/>
      <c r="X145" s="88"/>
      <c r="Y145" s="88"/>
      <c r="Z145" s="88"/>
      <c r="AA145" s="88"/>
      <c r="AB145" s="88"/>
      <c r="AC145" s="88"/>
      <c r="AD145" s="88"/>
      <c r="AE145" s="88"/>
      <c r="AF145" s="88"/>
      <c r="AG145" s="88"/>
      <c r="AH145" s="88"/>
      <c r="AM145" s="90">
        <v>1</v>
      </c>
    </row>
    <row r="146" spans="1:39" s="89" customFormat="1" ht="39.950000000000003" customHeight="1">
      <c r="G146" s="380">
        <f>IF(OR(NOT(ISNUMBER(G141)),G141&lt;=0,NOT(ISNUMBER(G145)),G145&lt;0,G145&gt;100),"POIDS / % À VÉRIFIER",G141*G145/100)</f>
        <v>1</v>
      </c>
      <c r="H146" s="369" t="s">
        <v>1486</v>
      </c>
      <c r="I146" s="88"/>
      <c r="J146" s="88"/>
      <c r="K146" s="88"/>
      <c r="L146" s="88"/>
      <c r="M146" s="88"/>
      <c r="N146" s="88"/>
      <c r="O146" s="323"/>
      <c r="P146" s="88"/>
      <c r="Q146" s="88"/>
      <c r="R146" s="88"/>
      <c r="W146" s="88"/>
      <c r="X146" s="88"/>
      <c r="Y146" s="88"/>
      <c r="Z146" s="88"/>
      <c r="AA146" s="88"/>
      <c r="AB146" s="88"/>
      <c r="AC146" s="88"/>
      <c r="AD146" s="88"/>
      <c r="AE146" s="88"/>
      <c r="AF146" s="88"/>
      <c r="AG146" s="88"/>
      <c r="AH146" s="88"/>
      <c r="AM146" s="90">
        <v>1</v>
      </c>
    </row>
    <row r="147" spans="1:39" s="89" customFormat="1" ht="39.950000000000003" customHeight="1">
      <c r="G147" s="383">
        <f>IF(ISNUMBER(G146),G141-G146,"")</f>
        <v>1</v>
      </c>
      <c r="H147" s="371" t="s">
        <v>1489</v>
      </c>
      <c r="I147" s="88"/>
      <c r="J147" s="88"/>
      <c r="K147" s="88"/>
      <c r="L147" s="88"/>
      <c r="M147" s="88"/>
      <c r="N147" s="88"/>
      <c r="O147" s="323"/>
      <c r="P147" s="88"/>
      <c r="Q147" s="88"/>
      <c r="R147" s="88"/>
      <c r="W147" s="88"/>
      <c r="X147" s="88"/>
      <c r="Y147" s="88"/>
      <c r="Z147" s="88"/>
      <c r="AA147" s="88"/>
      <c r="AB147" s="88"/>
      <c r="AC147" s="88"/>
      <c r="AD147" s="88"/>
      <c r="AE147" s="88"/>
      <c r="AF147" s="88"/>
      <c r="AG147" s="88"/>
      <c r="AH147" s="88"/>
      <c r="AM147" s="90">
        <v>1</v>
      </c>
    </row>
    <row r="148" spans="1:39" s="89" customFormat="1" ht="39.950000000000003" customHeight="1">
      <c r="G148" s="1774"/>
      <c r="H148" s="1774"/>
      <c r="I148" s="88"/>
      <c r="J148" s="88"/>
      <c r="K148" s="88"/>
      <c r="L148" s="88"/>
      <c r="M148" s="88"/>
      <c r="N148" s="88"/>
      <c r="O148" s="323"/>
      <c r="P148" s="88"/>
      <c r="Q148" s="88"/>
      <c r="R148" s="88"/>
      <c r="W148" s="88"/>
      <c r="X148" s="88"/>
      <c r="Y148" s="88"/>
      <c r="Z148" s="88"/>
      <c r="AA148" s="88"/>
      <c r="AB148" s="88"/>
      <c r="AC148" s="88"/>
      <c r="AD148" s="88"/>
      <c r="AE148" s="88"/>
      <c r="AF148" s="88"/>
      <c r="AG148" s="88"/>
      <c r="AH148" s="88"/>
      <c r="AM148" s="90">
        <v>1</v>
      </c>
    </row>
    <row r="149" spans="1:39" ht="39.950000000000003" customHeight="1">
      <c r="AM149" s="384" t="s">
        <v>186</v>
      </c>
    </row>
    <row r="150" spans="1:39" ht="39.950000000000003" customHeight="1">
      <c r="A150" s="90">
        <v>1</v>
      </c>
      <c r="B150" s="90">
        <v>1</v>
      </c>
      <c r="C150" s="90">
        <v>1</v>
      </c>
      <c r="D150" s="90">
        <v>1</v>
      </c>
      <c r="E150" s="90">
        <v>1</v>
      </c>
      <c r="F150" s="90">
        <v>1</v>
      </c>
      <c r="G150" s="90">
        <v>1</v>
      </c>
      <c r="H150" s="90">
        <v>1</v>
      </c>
      <c r="I150" s="90">
        <v>1</v>
      </c>
      <c r="J150" s="90">
        <v>1</v>
      </c>
      <c r="K150" s="90">
        <v>1</v>
      </c>
      <c r="L150" s="90">
        <v>1</v>
      </c>
      <c r="M150" s="90">
        <v>1</v>
      </c>
      <c r="N150" s="90">
        <v>1</v>
      </c>
      <c r="O150" s="90">
        <v>1</v>
      </c>
      <c r="P150" s="90">
        <v>1</v>
      </c>
      <c r="Q150" s="90">
        <v>1</v>
      </c>
      <c r="R150" s="90">
        <v>1</v>
      </c>
      <c r="S150" s="90">
        <v>1</v>
      </c>
      <c r="T150" s="90">
        <v>1</v>
      </c>
      <c r="U150" s="90">
        <v>1</v>
      </c>
      <c r="V150" s="90">
        <v>1</v>
      </c>
      <c r="W150" s="90">
        <v>1</v>
      </c>
      <c r="X150" s="90">
        <v>1</v>
      </c>
      <c r="Y150" s="90">
        <v>1</v>
      </c>
      <c r="Z150" s="90">
        <v>1</v>
      </c>
      <c r="AA150" s="90">
        <v>1</v>
      </c>
      <c r="AB150" s="90">
        <v>1</v>
      </c>
      <c r="AC150" s="90">
        <v>1</v>
      </c>
      <c r="AD150" s="90">
        <v>1</v>
      </c>
      <c r="AE150" s="90">
        <v>1</v>
      </c>
      <c r="AF150" s="90">
        <v>1</v>
      </c>
      <c r="AG150" s="90">
        <v>1</v>
      </c>
      <c r="AH150" s="90">
        <v>1</v>
      </c>
      <c r="AI150" s="90">
        <v>1</v>
      </c>
      <c r="AJ150" s="90">
        <v>1</v>
      </c>
      <c r="AK150" s="90">
        <v>1</v>
      </c>
      <c r="AL150" s="90">
        <v>1</v>
      </c>
      <c r="AM150" s="385" t="str">
        <f>ADDRESS(ROW(),COLUMN(),4)</f>
        <v>AM150</v>
      </c>
    </row>
    <row r="151" spans="1:39">
      <c r="AM151" s="88"/>
    </row>
    <row r="152" spans="1:39">
      <c r="AM152" s="88"/>
    </row>
    <row r="153" spans="1:39">
      <c r="AM153" s="88"/>
    </row>
    <row r="154" spans="1:39">
      <c r="AM154" s="88"/>
    </row>
    <row r="155" spans="1:39">
      <c r="AM155" s="88"/>
    </row>
    <row r="156" spans="1:39">
      <c r="AM156" s="88"/>
    </row>
    <row r="157" spans="1:39">
      <c r="AM157" s="88"/>
    </row>
    <row r="158" spans="1:39">
      <c r="AM158" s="88"/>
    </row>
    <row r="159" spans="1:39">
      <c r="AM159" s="88"/>
    </row>
    <row r="160" spans="1:39">
      <c r="AM160" s="88"/>
    </row>
    <row r="161" spans="39:39">
      <c r="AM161" s="88"/>
    </row>
    <row r="162" spans="39:39">
      <c r="AM162" s="88"/>
    </row>
    <row r="163" spans="39:39">
      <c r="AM163" s="88"/>
    </row>
    <row r="164" spans="39:39">
      <c r="AM164" s="88"/>
    </row>
    <row r="165" spans="39:39">
      <c r="AM165" s="88"/>
    </row>
    <row r="166" spans="39:39">
      <c r="AM166" s="88"/>
    </row>
    <row r="167" spans="39:39">
      <c r="AM167" s="88"/>
    </row>
    <row r="168" spans="39:39">
      <c r="AM168" s="88"/>
    </row>
    <row r="169" spans="39:39">
      <c r="AM169" s="88"/>
    </row>
    <row r="170" spans="39:39">
      <c r="AM170" s="88"/>
    </row>
    <row r="171" spans="39:39">
      <c r="AM171" s="88"/>
    </row>
    <row r="172" spans="39:39">
      <c r="AM172" s="88"/>
    </row>
    <row r="173" spans="39:39">
      <c r="AM173" s="88"/>
    </row>
    <row r="174" spans="39:39">
      <c r="AM174" s="88"/>
    </row>
    <row r="175" spans="39:39">
      <c r="AM175" s="88"/>
    </row>
    <row r="176" spans="39:39">
      <c r="AM176" s="88"/>
    </row>
    <row r="177" spans="39:39">
      <c r="AM177" s="88"/>
    </row>
    <row r="178" spans="39:39">
      <c r="AM178" s="88"/>
    </row>
    <row r="179" spans="39:39">
      <c r="AM179" s="88"/>
    </row>
    <row r="180" spans="39:39">
      <c r="AM180" s="88"/>
    </row>
    <row r="181" spans="39:39">
      <c r="AM181" s="88"/>
    </row>
    <row r="182" spans="39:39">
      <c r="AM182" s="88"/>
    </row>
    <row r="183" spans="39:39">
      <c r="AM183" s="88"/>
    </row>
    <row r="184" spans="39:39">
      <c r="AM184" s="88"/>
    </row>
    <row r="185" spans="39:39">
      <c r="AM185" s="88"/>
    </row>
    <row r="186" spans="39:39">
      <c r="AM186" s="88"/>
    </row>
    <row r="187" spans="39:39">
      <c r="AM187" s="88"/>
    </row>
    <row r="188" spans="39:39">
      <c r="AM188" s="88"/>
    </row>
    <row r="189" spans="39:39">
      <c r="AM189" s="88"/>
    </row>
    <row r="190" spans="39:39">
      <c r="AM190" s="88"/>
    </row>
    <row r="191" spans="39:39">
      <c r="AM191" s="88"/>
    </row>
    <row r="192" spans="39:39">
      <c r="AM192" s="88"/>
    </row>
    <row r="193" spans="39:39">
      <c r="AM193" s="88"/>
    </row>
    <row r="194" spans="39:39">
      <c r="AM194" s="88"/>
    </row>
    <row r="195" spans="39:39">
      <c r="AM195" s="88"/>
    </row>
    <row r="196" spans="39:39">
      <c r="AM196" s="88"/>
    </row>
    <row r="197" spans="39:39">
      <c r="AM197" s="88"/>
    </row>
    <row r="198" spans="39:39">
      <c r="AM198" s="88"/>
    </row>
    <row r="199" spans="39:39">
      <c r="AM199" s="88"/>
    </row>
    <row r="200" spans="39:39">
      <c r="AM200" s="88"/>
    </row>
    <row r="201" spans="39:39">
      <c r="AM201" s="88"/>
    </row>
    <row r="202" spans="39:39">
      <c r="AM202" s="88"/>
    </row>
    <row r="203" spans="39:39">
      <c r="AM203" s="88"/>
    </row>
    <row r="204" spans="39:39">
      <c r="AM204" s="88"/>
    </row>
    <row r="205" spans="39:39">
      <c r="AM205" s="88"/>
    </row>
    <row r="206" spans="39:39">
      <c r="AM206" s="88"/>
    </row>
    <row r="207" spans="39:39">
      <c r="AM207" s="88"/>
    </row>
    <row r="208" spans="39:39">
      <c r="AM208" s="88"/>
    </row>
    <row r="209" spans="39:39">
      <c r="AM209" s="88"/>
    </row>
    <row r="210" spans="39:39">
      <c r="AM210" s="88"/>
    </row>
    <row r="211" spans="39:39">
      <c r="AM211" s="88"/>
    </row>
    <row r="212" spans="39:39">
      <c r="AM212" s="88"/>
    </row>
    <row r="213" spans="39:39">
      <c r="AM213" s="88"/>
    </row>
    <row r="214" spans="39:39">
      <c r="AM214" s="88"/>
    </row>
    <row r="215" spans="39:39">
      <c r="AM215" s="88"/>
    </row>
    <row r="216" spans="39:39">
      <c r="AM216" s="88"/>
    </row>
    <row r="217" spans="39:39">
      <c r="AM217" s="88"/>
    </row>
    <row r="218" spans="39:39">
      <c r="AM218" s="88"/>
    </row>
    <row r="219" spans="39:39">
      <c r="AM219" s="88"/>
    </row>
    <row r="220" spans="39:39">
      <c r="AM220" s="88"/>
    </row>
    <row r="221" spans="39:39">
      <c r="AM221" s="88"/>
    </row>
    <row r="222" spans="39:39">
      <c r="AM222" s="88"/>
    </row>
    <row r="223" spans="39:39">
      <c r="AM223" s="88"/>
    </row>
    <row r="224" spans="39:39">
      <c r="AM224" s="88"/>
    </row>
    <row r="225" spans="39:39">
      <c r="AM225" s="88"/>
    </row>
    <row r="226" spans="39:39">
      <c r="AM226" s="88"/>
    </row>
    <row r="227" spans="39:39">
      <c r="AM227" s="88"/>
    </row>
    <row r="228" spans="39:39">
      <c r="AM228" s="88"/>
    </row>
    <row r="229" spans="39:39">
      <c r="AM229" s="88"/>
    </row>
    <row r="230" spans="39:39">
      <c r="AM230" s="88"/>
    </row>
    <row r="231" spans="39:39">
      <c r="AM231" s="88"/>
    </row>
    <row r="232" spans="39:39">
      <c r="AM232" s="88"/>
    </row>
    <row r="233" spans="39:39">
      <c r="AM233" s="88"/>
    </row>
    <row r="234" spans="39:39">
      <c r="AM234" s="88"/>
    </row>
    <row r="235" spans="39:39">
      <c r="AM235" s="88"/>
    </row>
    <row r="236" spans="39:39">
      <c r="AM236" s="88"/>
    </row>
    <row r="237" spans="39:39">
      <c r="AM237" s="88"/>
    </row>
    <row r="238" spans="39:39">
      <c r="AM238" s="88"/>
    </row>
    <row r="239" spans="39:39">
      <c r="AM239" s="88"/>
    </row>
    <row r="240" spans="39:39">
      <c r="AM240" s="88"/>
    </row>
    <row r="241" spans="39:39">
      <c r="AM241" s="88"/>
    </row>
    <row r="242" spans="39:39">
      <c r="AM242" s="88"/>
    </row>
    <row r="243" spans="39:39">
      <c r="AM243" s="88"/>
    </row>
    <row r="244" spans="39:39">
      <c r="AM244" s="88"/>
    </row>
    <row r="245" spans="39:39">
      <c r="AM245" s="88"/>
    </row>
    <row r="246" spans="39:39">
      <c r="AM246" s="88"/>
    </row>
    <row r="247" spans="39:39">
      <c r="AM247" s="88"/>
    </row>
    <row r="248" spans="39:39">
      <c r="AM248" s="88"/>
    </row>
    <row r="249" spans="39:39">
      <c r="AM249" s="88"/>
    </row>
    <row r="250" spans="39:39">
      <c r="AM250" s="88"/>
    </row>
    <row r="251" spans="39:39">
      <c r="AM251" s="88"/>
    </row>
    <row r="252" spans="39:39">
      <c r="AM252" s="88"/>
    </row>
    <row r="253" spans="39:39">
      <c r="AM253" s="88"/>
    </row>
    <row r="254" spans="39:39">
      <c r="AM254" s="88"/>
    </row>
    <row r="255" spans="39:39">
      <c r="AM255" s="88"/>
    </row>
    <row r="256" spans="39:39">
      <c r="AM256" s="88"/>
    </row>
    <row r="257" spans="39:39">
      <c r="AM257" s="88"/>
    </row>
    <row r="258" spans="39:39">
      <c r="AM258" s="88"/>
    </row>
    <row r="259" spans="39:39">
      <c r="AM259" s="88"/>
    </row>
    <row r="260" spans="39:39">
      <c r="AM260" s="88"/>
    </row>
    <row r="261" spans="39:39">
      <c r="AM261" s="88"/>
    </row>
    <row r="262" spans="39:39">
      <c r="AM262" s="88"/>
    </row>
    <row r="263" spans="39:39">
      <c r="AM263" s="88"/>
    </row>
    <row r="264" spans="39:39">
      <c r="AM264" s="88"/>
    </row>
    <row r="265" spans="39:39">
      <c r="AM265" s="88"/>
    </row>
    <row r="266" spans="39:39">
      <c r="AM266" s="88"/>
    </row>
    <row r="267" spans="39:39">
      <c r="AM267" s="88"/>
    </row>
    <row r="268" spans="39:39">
      <c r="AM268" s="88"/>
    </row>
    <row r="269" spans="39:39">
      <c r="AM269" s="88"/>
    </row>
    <row r="270" spans="39:39">
      <c r="AM270" s="88"/>
    </row>
    <row r="271" spans="39:39">
      <c r="AM271" s="88"/>
    </row>
    <row r="272" spans="39:39">
      <c r="AM272" s="88"/>
    </row>
    <row r="273" spans="39:39">
      <c r="AM273" s="88"/>
    </row>
    <row r="274" spans="39:39">
      <c r="AM274" s="88"/>
    </row>
    <row r="275" spans="39:39">
      <c r="AM275" s="88"/>
    </row>
    <row r="276" spans="39:39">
      <c r="AM276" s="88"/>
    </row>
    <row r="277" spans="39:39">
      <c r="AM277" s="88"/>
    </row>
    <row r="278" spans="39:39">
      <c r="AM278" s="88"/>
    </row>
    <row r="279" spans="39:39">
      <c r="AM279" s="88"/>
    </row>
    <row r="280" spans="39:39">
      <c r="AM280" s="88"/>
    </row>
    <row r="281" spans="39:39">
      <c r="AM281" s="88"/>
    </row>
    <row r="282" spans="39:39">
      <c r="AM282" s="88"/>
    </row>
    <row r="283" spans="39:39">
      <c r="AM283" s="88"/>
    </row>
    <row r="284" spans="39:39">
      <c r="AM284" s="88"/>
    </row>
    <row r="285" spans="39:39">
      <c r="AM285" s="88"/>
    </row>
    <row r="286" spans="39:39">
      <c r="AM286" s="88"/>
    </row>
    <row r="287" spans="39:39">
      <c r="AM287" s="88"/>
    </row>
    <row r="288" spans="39:39">
      <c r="AM288" s="88"/>
    </row>
    <row r="289" spans="39:39">
      <c r="AM289" s="88"/>
    </row>
    <row r="290" spans="39:39">
      <c r="AM290" s="88"/>
    </row>
    <row r="291" spans="39:39">
      <c r="AM291" s="88"/>
    </row>
    <row r="292" spans="39:39">
      <c r="AM292" s="88"/>
    </row>
    <row r="293" spans="39:39">
      <c r="AM293" s="88"/>
    </row>
    <row r="294" spans="39:39">
      <c r="AM294" s="88"/>
    </row>
    <row r="295" spans="39:39">
      <c r="AM295" s="88"/>
    </row>
    <row r="296" spans="39:39">
      <c r="AM296" s="88"/>
    </row>
    <row r="297" spans="39:39">
      <c r="AM297" s="88"/>
    </row>
    <row r="298" spans="39:39">
      <c r="AM298" s="88"/>
    </row>
    <row r="299" spans="39:39">
      <c r="AM299" s="88"/>
    </row>
    <row r="300" spans="39:39">
      <c r="AM300" s="88"/>
    </row>
    <row r="301" spans="39:39">
      <c r="AM301" s="88"/>
    </row>
    <row r="302" spans="39:39">
      <c r="AM302" s="88"/>
    </row>
    <row r="303" spans="39:39">
      <c r="AM303" s="88"/>
    </row>
    <row r="304" spans="39:39">
      <c r="AM304" s="88"/>
    </row>
    <row r="305" spans="39:39">
      <c r="AM305" s="88"/>
    </row>
    <row r="306" spans="39:39">
      <c r="AM306" s="88"/>
    </row>
    <row r="307" spans="39:39">
      <c r="AM307" s="88"/>
    </row>
    <row r="308" spans="39:39">
      <c r="AM308" s="88"/>
    </row>
    <row r="309" spans="39:39">
      <c r="AM309" s="88"/>
    </row>
    <row r="310" spans="39:39">
      <c r="AM310" s="88"/>
    </row>
    <row r="311" spans="39:39">
      <c r="AM311" s="88"/>
    </row>
    <row r="312" spans="39:39">
      <c r="AM312" s="88"/>
    </row>
    <row r="313" spans="39:39">
      <c r="AM313" s="88"/>
    </row>
    <row r="314" spans="39:39">
      <c r="AM314" s="88"/>
    </row>
    <row r="315" spans="39:39">
      <c r="AM315" s="88"/>
    </row>
    <row r="316" spans="39:39">
      <c r="AM316" s="88"/>
    </row>
    <row r="317" spans="39:39">
      <c r="AM317" s="88"/>
    </row>
    <row r="318" spans="39:39">
      <c r="AM318" s="88"/>
    </row>
    <row r="319" spans="39:39">
      <c r="AM319" s="88"/>
    </row>
    <row r="320" spans="39:39">
      <c r="AM320" s="88"/>
    </row>
    <row r="321" spans="39:39">
      <c r="AM321" s="88"/>
    </row>
    <row r="322" spans="39:39">
      <c r="AM322" s="88"/>
    </row>
    <row r="323" spans="39:39">
      <c r="AM323" s="88"/>
    </row>
    <row r="324" spans="39:39">
      <c r="AM324" s="88"/>
    </row>
    <row r="325" spans="39:39">
      <c r="AM325" s="88"/>
    </row>
    <row r="326" spans="39:39">
      <c r="AM326" s="88"/>
    </row>
    <row r="327" spans="39:39">
      <c r="AM327" s="88"/>
    </row>
    <row r="328" spans="39:39">
      <c r="AM328" s="88"/>
    </row>
    <row r="329" spans="39:39">
      <c r="AM329" s="88"/>
    </row>
    <row r="330" spans="39:39">
      <c r="AM330" s="88"/>
    </row>
    <row r="331" spans="39:39">
      <c r="AM331" s="88"/>
    </row>
    <row r="332" spans="39:39">
      <c r="AM332" s="88"/>
    </row>
    <row r="333" spans="39:39">
      <c r="AM333" s="88"/>
    </row>
    <row r="334" spans="39:39">
      <c r="AM334" s="88"/>
    </row>
    <row r="335" spans="39:39">
      <c r="AM335" s="88"/>
    </row>
    <row r="336" spans="39:39">
      <c r="AM336" s="88"/>
    </row>
    <row r="337" spans="39:39">
      <c r="AM337" s="88"/>
    </row>
    <row r="338" spans="39:39">
      <c r="AM338" s="88"/>
    </row>
    <row r="339" spans="39:39">
      <c r="AM339" s="88"/>
    </row>
    <row r="340" spans="39:39">
      <c r="AM340" s="88"/>
    </row>
    <row r="341" spans="39:39">
      <c r="AM341" s="88"/>
    </row>
    <row r="342" spans="39:39">
      <c r="AM342" s="88"/>
    </row>
    <row r="343" spans="39:39">
      <c r="AM343" s="88"/>
    </row>
    <row r="344" spans="39:39">
      <c r="AM344" s="88"/>
    </row>
    <row r="345" spans="39:39">
      <c r="AM345" s="88"/>
    </row>
    <row r="346" spans="39:39">
      <c r="AM346" s="88"/>
    </row>
    <row r="347" spans="39:39">
      <c r="AM347" s="88"/>
    </row>
    <row r="348" spans="39:39">
      <c r="AM348" s="88"/>
    </row>
    <row r="349" spans="39:39">
      <c r="AM349" s="88"/>
    </row>
    <row r="350" spans="39:39">
      <c r="AM350" s="88"/>
    </row>
    <row r="351" spans="39:39">
      <c r="AM351" s="88"/>
    </row>
    <row r="352" spans="39:39">
      <c r="AM352" s="88"/>
    </row>
    <row r="353" spans="39:39">
      <c r="AM353" s="88"/>
    </row>
    <row r="354" spans="39:39">
      <c r="AM354" s="88"/>
    </row>
    <row r="355" spans="39:39">
      <c r="AM355" s="88"/>
    </row>
    <row r="356" spans="39:39">
      <c r="AM356" s="88"/>
    </row>
    <row r="357" spans="39:39">
      <c r="AM357" s="88"/>
    </row>
    <row r="358" spans="39:39">
      <c r="AM358" s="88"/>
    </row>
    <row r="359" spans="39:39">
      <c r="AM359" s="88"/>
    </row>
    <row r="360" spans="39:39">
      <c r="AM360" s="88"/>
    </row>
    <row r="361" spans="39:39">
      <c r="AM361" s="88"/>
    </row>
    <row r="362" spans="39:39">
      <c r="AM362" s="88"/>
    </row>
    <row r="363" spans="39:39">
      <c r="AM363" s="88"/>
    </row>
    <row r="364" spans="39:39">
      <c r="AM364" s="88"/>
    </row>
    <row r="365" spans="39:39">
      <c r="AM365" s="88"/>
    </row>
    <row r="366" spans="39:39">
      <c r="AM366" s="88"/>
    </row>
    <row r="367" spans="39:39">
      <c r="AM367" s="88"/>
    </row>
    <row r="368" spans="39:39">
      <c r="AM368" s="88"/>
    </row>
    <row r="369" spans="39:39">
      <c r="AM369" s="88"/>
    </row>
    <row r="370" spans="39:39">
      <c r="AM370" s="88"/>
    </row>
    <row r="371" spans="39:39">
      <c r="AM371" s="88"/>
    </row>
    <row r="372" spans="39:39">
      <c r="AM372" s="88"/>
    </row>
    <row r="373" spans="39:39">
      <c r="AM373" s="88"/>
    </row>
    <row r="374" spans="39:39">
      <c r="AM374" s="88"/>
    </row>
    <row r="375" spans="39:39">
      <c r="AM375" s="88"/>
    </row>
    <row r="376" spans="39:39">
      <c r="AM376" s="88"/>
    </row>
    <row r="377" spans="39:39">
      <c r="AM377" s="88"/>
    </row>
    <row r="378" spans="39:39">
      <c r="AM378" s="88"/>
    </row>
    <row r="379" spans="39:39">
      <c r="AM379" s="88"/>
    </row>
    <row r="380" spans="39:39">
      <c r="AM380" s="88"/>
    </row>
    <row r="381" spans="39:39">
      <c r="AM381" s="88"/>
    </row>
    <row r="382" spans="39:39">
      <c r="AM382" s="88"/>
    </row>
    <row r="383" spans="39:39">
      <c r="AM383" s="88"/>
    </row>
    <row r="384" spans="39:39">
      <c r="AM384" s="88"/>
    </row>
    <row r="385" spans="39:39">
      <c r="AM385" s="88"/>
    </row>
    <row r="386" spans="39:39">
      <c r="AM386" s="88"/>
    </row>
    <row r="387" spans="39:39">
      <c r="AM387" s="88"/>
    </row>
    <row r="388" spans="39:39">
      <c r="AM388" s="88"/>
    </row>
    <row r="389" spans="39:39">
      <c r="AM389" s="88"/>
    </row>
    <row r="390" spans="39:39">
      <c r="AM390" s="88"/>
    </row>
    <row r="391" spans="39:39">
      <c r="AM391" s="88"/>
    </row>
    <row r="392" spans="39:39">
      <c r="AM392" s="88"/>
    </row>
    <row r="393" spans="39:39">
      <c r="AM393" s="88"/>
    </row>
    <row r="394" spans="39:39">
      <c r="AM394" s="88"/>
    </row>
    <row r="395" spans="39:39">
      <c r="AM395" s="88"/>
    </row>
    <row r="396" spans="39:39">
      <c r="AM396" s="88"/>
    </row>
    <row r="397" spans="39:39">
      <c r="AM397" s="88"/>
    </row>
    <row r="398" spans="39:39">
      <c r="AM398" s="88"/>
    </row>
    <row r="399" spans="39:39">
      <c r="AM399" s="88"/>
    </row>
    <row r="400" spans="39:39">
      <c r="AM400" s="88"/>
    </row>
    <row r="401" spans="39:39">
      <c r="AM401" s="88"/>
    </row>
    <row r="402" spans="39:39">
      <c r="AM402" s="88"/>
    </row>
    <row r="403" spans="39:39">
      <c r="AM403" s="88"/>
    </row>
    <row r="404" spans="39:39">
      <c r="AM404" s="88"/>
    </row>
    <row r="405" spans="39:39">
      <c r="AM405" s="88"/>
    </row>
    <row r="406" spans="39:39">
      <c r="AM406" s="88"/>
    </row>
    <row r="407" spans="39:39">
      <c r="AM407" s="88"/>
    </row>
    <row r="408" spans="39:39">
      <c r="AM408" s="88"/>
    </row>
    <row r="409" spans="39:39">
      <c r="AM409" s="88"/>
    </row>
    <row r="410" spans="39:39">
      <c r="AM410" s="88"/>
    </row>
    <row r="411" spans="39:39">
      <c r="AM411" s="88"/>
    </row>
    <row r="412" spans="39:39">
      <c r="AM412" s="88"/>
    </row>
    <row r="413" spans="39:39">
      <c r="AM413" s="88"/>
    </row>
    <row r="414" spans="39:39">
      <c r="AM414" s="88"/>
    </row>
    <row r="415" spans="39:39">
      <c r="AM415" s="88"/>
    </row>
    <row r="416" spans="39:39">
      <c r="AM416" s="88"/>
    </row>
    <row r="417" spans="39:39">
      <c r="AM417" s="88"/>
    </row>
    <row r="418" spans="39:39">
      <c r="AM418" s="88"/>
    </row>
    <row r="419" spans="39:39">
      <c r="AM419" s="88"/>
    </row>
    <row r="420" spans="39:39">
      <c r="AM420" s="88"/>
    </row>
    <row r="421" spans="39:39">
      <c r="AM421" s="88"/>
    </row>
    <row r="422" spans="39:39">
      <c r="AM422" s="88"/>
    </row>
    <row r="423" spans="39:39">
      <c r="AM423" s="88"/>
    </row>
    <row r="424" spans="39:39">
      <c r="AM424" s="88"/>
    </row>
    <row r="425" spans="39:39">
      <c r="AM425" s="88"/>
    </row>
    <row r="426" spans="39:39">
      <c r="AM426" s="88"/>
    </row>
    <row r="427" spans="39:39">
      <c r="AM427" s="88"/>
    </row>
    <row r="428" spans="39:39">
      <c r="AM428" s="88"/>
    </row>
    <row r="429" spans="39:39">
      <c r="AM429" s="88"/>
    </row>
    <row r="430" spans="39:39">
      <c r="AM430" s="88"/>
    </row>
    <row r="431" spans="39:39">
      <c r="AM431" s="88"/>
    </row>
    <row r="432" spans="39:39">
      <c r="AM432" s="88"/>
    </row>
    <row r="433" spans="39:39">
      <c r="AM433" s="88"/>
    </row>
    <row r="434" spans="39:39">
      <c r="AM434" s="88"/>
    </row>
    <row r="435" spans="39:39">
      <c r="AM435" s="88"/>
    </row>
    <row r="436" spans="39:39">
      <c r="AM436" s="88"/>
    </row>
    <row r="437" spans="39:39">
      <c r="AM437" s="88"/>
    </row>
    <row r="438" spans="39:39">
      <c r="AM438" s="88"/>
    </row>
    <row r="439" spans="39:39">
      <c r="AM439" s="88"/>
    </row>
    <row r="440" spans="39:39">
      <c r="AM440" s="88"/>
    </row>
    <row r="441" spans="39:39">
      <c r="AM441" s="88"/>
    </row>
    <row r="442" spans="39:39">
      <c r="AM442" s="88"/>
    </row>
    <row r="443" spans="39:39">
      <c r="AM443" s="88"/>
    </row>
    <row r="444" spans="39:39">
      <c r="AM444" s="88"/>
    </row>
    <row r="445" spans="39:39">
      <c r="AM445" s="88"/>
    </row>
    <row r="446" spans="39:39">
      <c r="AM446" s="88"/>
    </row>
    <row r="447" spans="39:39">
      <c r="AM447" s="88"/>
    </row>
    <row r="448" spans="39:39">
      <c r="AM448" s="88"/>
    </row>
    <row r="449" spans="39:39">
      <c r="AM449" s="88"/>
    </row>
    <row r="450" spans="39:39">
      <c r="AM450" s="88"/>
    </row>
    <row r="451" spans="39:39">
      <c r="AM451" s="88"/>
    </row>
    <row r="452" spans="39:39">
      <c r="AM452" s="88"/>
    </row>
    <row r="453" spans="39:39">
      <c r="AM453" s="88"/>
    </row>
    <row r="454" spans="39:39">
      <c r="AM454" s="88"/>
    </row>
    <row r="455" spans="39:39">
      <c r="AM455" s="88"/>
    </row>
    <row r="456" spans="39:39">
      <c r="AM456" s="88"/>
    </row>
    <row r="457" spans="39:39">
      <c r="AM457" s="88"/>
    </row>
    <row r="458" spans="39:39">
      <c r="AM458" s="88"/>
    </row>
    <row r="459" spans="39:39">
      <c r="AM459" s="88"/>
    </row>
    <row r="460" spans="39:39">
      <c r="AM460" s="88"/>
    </row>
    <row r="461" spans="39:39">
      <c r="AM461" s="88"/>
    </row>
    <row r="462" spans="39:39">
      <c r="AM462" s="88"/>
    </row>
    <row r="463" spans="39:39">
      <c r="AM463" s="88"/>
    </row>
    <row r="464" spans="39:39">
      <c r="AM464" s="88"/>
    </row>
    <row r="465" spans="39:39">
      <c r="AM465" s="88"/>
    </row>
    <row r="466" spans="39:39">
      <c r="AM466" s="88"/>
    </row>
    <row r="467" spans="39:39">
      <c r="AM467" s="88"/>
    </row>
    <row r="468" spans="39:39">
      <c r="AM468" s="88"/>
    </row>
    <row r="469" spans="39:39">
      <c r="AM469" s="88"/>
    </row>
    <row r="470" spans="39:39">
      <c r="AM470" s="88"/>
    </row>
    <row r="471" spans="39:39">
      <c r="AM471" s="88"/>
    </row>
    <row r="472" spans="39:39">
      <c r="AM472" s="88"/>
    </row>
    <row r="473" spans="39:39">
      <c r="AM473" s="88"/>
    </row>
    <row r="474" spans="39:39">
      <c r="AM474" s="88"/>
    </row>
    <row r="475" spans="39:39">
      <c r="AM475" s="88"/>
    </row>
    <row r="476" spans="39:39">
      <c r="AM476" s="88"/>
    </row>
    <row r="477" spans="39:39">
      <c r="AM477" s="88"/>
    </row>
    <row r="478" spans="39:39">
      <c r="AM478" s="88"/>
    </row>
    <row r="479" spans="39:39">
      <c r="AM479" s="88"/>
    </row>
    <row r="480" spans="39:39">
      <c r="AM480" s="88"/>
    </row>
    <row r="481" spans="39:39">
      <c r="AM481" s="88"/>
    </row>
    <row r="482" spans="39:39">
      <c r="AM482" s="88"/>
    </row>
    <row r="483" spans="39:39">
      <c r="AM483" s="88"/>
    </row>
    <row r="484" spans="39:39">
      <c r="AM484" s="88"/>
    </row>
    <row r="485" spans="39:39">
      <c r="AM485" s="88"/>
    </row>
    <row r="486" spans="39:39">
      <c r="AM486" s="88"/>
    </row>
    <row r="487" spans="39:39">
      <c r="AM487" s="88"/>
    </row>
    <row r="488" spans="39:39">
      <c r="AM488" s="88"/>
    </row>
    <row r="489" spans="39:39">
      <c r="AM489" s="88"/>
    </row>
    <row r="490" spans="39:39">
      <c r="AM490" s="88"/>
    </row>
    <row r="491" spans="39:39">
      <c r="AM491" s="88"/>
    </row>
    <row r="492" spans="39:39">
      <c r="AM492" s="88"/>
    </row>
    <row r="493" spans="39:39">
      <c r="AM493" s="88"/>
    </row>
    <row r="494" spans="39:39">
      <c r="AM494" s="88"/>
    </row>
    <row r="495" spans="39:39">
      <c r="AM495" s="88"/>
    </row>
    <row r="496" spans="39:39">
      <c r="AM496" s="88"/>
    </row>
    <row r="497" spans="39:39">
      <c r="AM497" s="88"/>
    </row>
    <row r="498" spans="39:39">
      <c r="AM498" s="88"/>
    </row>
    <row r="499" spans="39:39">
      <c r="AM499" s="88"/>
    </row>
    <row r="500" spans="39:39">
      <c r="AM500" s="88"/>
    </row>
    <row r="501" spans="39:39">
      <c r="AM501" s="88"/>
    </row>
    <row r="502" spans="39:39">
      <c r="AM502" s="88"/>
    </row>
    <row r="503" spans="39:39">
      <c r="AM503" s="88"/>
    </row>
    <row r="504" spans="39:39">
      <c r="AM504" s="88"/>
    </row>
    <row r="505" spans="39:39">
      <c r="AM505" s="88"/>
    </row>
    <row r="506" spans="39:39">
      <c r="AM506" s="88"/>
    </row>
    <row r="507" spans="39:39">
      <c r="AM507" s="88"/>
    </row>
    <row r="508" spans="39:39">
      <c r="AM508" s="88"/>
    </row>
    <row r="509" spans="39:39">
      <c r="AM509" s="88"/>
    </row>
    <row r="510" spans="39:39">
      <c r="AM510" s="88"/>
    </row>
    <row r="511" spans="39:39">
      <c r="AM511" s="88"/>
    </row>
    <row r="512" spans="39:39">
      <c r="AM512" s="88"/>
    </row>
    <row r="513" spans="39:39">
      <c r="AM513" s="88"/>
    </row>
    <row r="514" spans="39:39">
      <c r="AM514" s="88"/>
    </row>
    <row r="515" spans="39:39">
      <c r="AM515" s="88"/>
    </row>
    <row r="516" spans="39:39">
      <c r="AM516" s="88"/>
    </row>
    <row r="517" spans="39:39">
      <c r="AM517" s="88"/>
    </row>
    <row r="518" spans="39:39">
      <c r="AM518" s="88"/>
    </row>
    <row r="519" spans="39:39">
      <c r="AM519" s="88"/>
    </row>
    <row r="520" spans="39:39">
      <c r="AM520" s="88"/>
    </row>
    <row r="521" spans="39:39">
      <c r="AM521" s="88"/>
    </row>
    <row r="522" spans="39:39">
      <c r="AM522" s="88"/>
    </row>
    <row r="523" spans="39:39">
      <c r="AM523" s="88"/>
    </row>
    <row r="524" spans="39:39">
      <c r="AM524" s="88"/>
    </row>
    <row r="525" spans="39:39">
      <c r="AM525" s="88"/>
    </row>
    <row r="526" spans="39:39">
      <c r="AM526" s="88"/>
    </row>
    <row r="527" spans="39:39">
      <c r="AM527" s="88"/>
    </row>
    <row r="528" spans="39:39">
      <c r="AM528" s="88"/>
    </row>
    <row r="529" spans="39:39">
      <c r="AM529" s="88"/>
    </row>
    <row r="530" spans="39:39">
      <c r="AM530" s="88"/>
    </row>
    <row r="531" spans="39:39">
      <c r="AM531" s="88"/>
    </row>
    <row r="532" spans="39:39">
      <c r="AM532" s="88"/>
    </row>
    <row r="533" spans="39:39">
      <c r="AM533" s="88"/>
    </row>
    <row r="534" spans="39:39">
      <c r="AM534" s="88"/>
    </row>
    <row r="535" spans="39:39">
      <c r="AM535" s="88"/>
    </row>
    <row r="536" spans="39:39">
      <c r="AM536" s="88"/>
    </row>
    <row r="537" spans="39:39">
      <c r="AM537" s="88"/>
    </row>
    <row r="538" spans="39:39">
      <c r="AM538" s="88"/>
    </row>
    <row r="539" spans="39:39">
      <c r="AM539" s="88"/>
    </row>
    <row r="540" spans="39:39">
      <c r="AM540" s="88"/>
    </row>
    <row r="541" spans="39:39">
      <c r="AM541" s="88"/>
    </row>
    <row r="542" spans="39:39">
      <c r="AM542" s="88"/>
    </row>
    <row r="543" spans="39:39">
      <c r="AM543" s="88"/>
    </row>
    <row r="544" spans="39:39">
      <c r="AM544" s="88"/>
    </row>
  </sheetData>
  <sheetProtection formatCells="0" formatColumns="0" formatRows="0"/>
  <mergeCells count="64">
    <mergeCell ref="B5:D5"/>
    <mergeCell ref="AF2:AG2"/>
    <mergeCell ref="B3:D4"/>
    <mergeCell ref="E3:K4"/>
    <mergeCell ref="L3:M4"/>
    <mergeCell ref="N3:V4"/>
    <mergeCell ref="I8:J8"/>
    <mergeCell ref="E10:F10"/>
    <mergeCell ref="G10:H10"/>
    <mergeCell ref="G13:H13"/>
    <mergeCell ref="G11:H11"/>
    <mergeCell ref="G12:H12"/>
    <mergeCell ref="G14:H14"/>
    <mergeCell ref="G15:H15"/>
    <mergeCell ref="G16:H16"/>
    <mergeCell ref="G17:H17"/>
    <mergeCell ref="G18:H18"/>
    <mergeCell ref="G29:H29"/>
    <mergeCell ref="X19:Z19"/>
    <mergeCell ref="G20:H20"/>
    <mergeCell ref="G21:H21"/>
    <mergeCell ref="G22:H22"/>
    <mergeCell ref="G23:H23"/>
    <mergeCell ref="G24:H24"/>
    <mergeCell ref="G19:H19"/>
    <mergeCell ref="G25:H25"/>
    <mergeCell ref="G26:H26"/>
    <mergeCell ref="G27:H27"/>
    <mergeCell ref="X27:Z27"/>
    <mergeCell ref="G28:H28"/>
    <mergeCell ref="M41:N41"/>
    <mergeCell ref="G30:H30"/>
    <mergeCell ref="G31:H31"/>
    <mergeCell ref="G32:H32"/>
    <mergeCell ref="G33:H33"/>
    <mergeCell ref="G34:H34"/>
    <mergeCell ref="G35:H35"/>
    <mergeCell ref="E38:F38"/>
    <mergeCell ref="L38:N38"/>
    <mergeCell ref="E39:F39"/>
    <mergeCell ref="M39:N39"/>
    <mergeCell ref="D40:E40"/>
    <mergeCell ref="G87:H87"/>
    <mergeCell ref="E42:F42"/>
    <mergeCell ref="G50:H50"/>
    <mergeCell ref="G51:H51"/>
    <mergeCell ref="G58:H58"/>
    <mergeCell ref="G59:H59"/>
    <mergeCell ref="G60:H60"/>
    <mergeCell ref="G66:H66"/>
    <mergeCell ref="G67:H67"/>
    <mergeCell ref="G68:H68"/>
    <mergeCell ref="G85:H85"/>
    <mergeCell ref="G86:H86"/>
    <mergeCell ref="G130:H130"/>
    <mergeCell ref="G135:H135"/>
    <mergeCell ref="G140:H140"/>
    <mergeCell ref="G148:H148"/>
    <mergeCell ref="G99:H99"/>
    <mergeCell ref="G100:H100"/>
    <mergeCell ref="G107:H107"/>
    <mergeCell ref="G108:H108"/>
    <mergeCell ref="G115:H115"/>
    <mergeCell ref="G116:H116"/>
  </mergeCells>
  <dataValidations count="65">
    <dataValidation type="date" operator="greaterThanOrEqual" allowBlank="1" showInputMessage="1" showErrorMessage="1" errorTitle="Saisie à vérifier" error="Choisir la liste ou respecter le type de valeur indiqué." prompt="Saisir jj/mm/aaaa hh:mm ; comparer au début cuisson N12 et suivre le PMS pendant l’attente." sqref="J35" xr:uid="{EE028F24-145F-4273-AA6B-AF6A18E3DC49}">
      <formula1>DATE(2000,1,1)</formula1>
    </dataValidation>
    <dataValidation type="custom" allowBlank="1" showInputMessage="1" showErrorMessage="1" errorTitle="Saisie à vérifier" error="Choisir la liste ou respecter le type de valeur indiqué." prompt="Appareil / repère, volume d’eau, nombre de sacs, charge ; vérifier la capacité du matériel." sqref="J34" xr:uid="{827444C8-AE3A-489C-A694-E3A234B07F61}">
      <formula1>TRUE</formula1>
    </dataValidation>
    <dataValidation type="custom" allowBlank="1" showInputMessage="1" showErrorMessage="1" errorTitle="Saisie à vérifier" error="Choisir la liste ou respecter le type de valeur indiqué." prompt="Température ET durée maximales fabricant, aptitude à la cuisson et référence du document." sqref="J33" xr:uid="{94384982-A536-4148-8061-8E8C9E4C6AFD}">
      <formula1>TRUE</formula1>
    </dataValidation>
    <dataValidation type="custom" allowBlank="1" showInputMessage="1" showErrorMessage="1" errorTitle="Saisie à vérifier" error="Choisir la liste ou respecter le type de valeur indiqué." prompt="Marque / modèle / repère ; programme, pression ou temps si utilisés ; réglage soudure." sqref="J32" xr:uid="{803EC066-B85F-44E7-91C7-DFC3FD4CE819}">
      <formula1>TRUE</formula1>
    </dataValidation>
    <dataValidation type="custom" allowBlank="1" showInputMessage="1" showErrorMessage="1" errorTitle="Saisie à vérifier" error="Choisir la liste ou respecter le type de valeur indiqué." prompt="Référence / version / validation, produit et destination ; conserver les preuves." sqref="J31" xr:uid="{AA5A6DD2-21DB-4929-9792-B376B35974C3}">
      <formula1>TRUE</formula1>
    </dataValidation>
    <dataValidation type="list" allowBlank="1" showInputMessage="1" showErrorMessage="1" errorTitle="Saisie à vérifier" error="Choisir la liste ou respecter le type de valeur indiqué." prompt="Appliquer la procédure de service, maintien chaud ou refroidissement / stockage correspondante." sqref="J30" xr:uid="{A1B03625-4A92-4D79-B388-C534866B4D3E}">
      <formula1>"Service immédiat,Liaison froide,Maintien au chaud"</formula1>
    </dataValidation>
    <dataValidation type="list" allowBlank="1" showInputMessage="1" showErrorMessage="1" errorTitle="Saisie à vérifier" error="Choisir la liste ou respecter le type de valeur indiqué." prompt="Oui seulement après validation documentée ; saisir référence / version en J31." sqref="J29" xr:uid="{092FC730-3D08-416E-AF55-880C25510C87}">
      <formula1>"Oui,Non,À vérifier"</formula1>
    </dataValidation>
    <dataValidation type="decimal" operator="greaterThanOrEqual" allowBlank="1" showInputMessage="1" showErrorMessage="1" errorTitle="Saisie à vérifier" error="Choisir la liste ou respecter le type de valeur indiqué." prompt="Saisir des minutes, par exemple 90 et non 1:30. Distinguer montée à cœur et maintien requis à la cible." sqref="J27:J28" xr:uid="{BE137B76-384E-4353-917A-789981FE9542}">
      <formula1>0</formula1>
    </dataValidation>
    <dataValidation type="list" allowBlank="1" showInputMessage="1" showErrorMessage="1" errorTitle="Saisie à vérifier" error="Choisir la liste ou respecter le type de valeur indiqué." prompt="Immersion complète selon notice ; laisser l’eau circuler entre les sacs, sans amas compact." sqref="J23" xr:uid="{961C8497-57A3-4854-B879-7C09BC733595}">
      <formula1>"Immergés et espacés,Espacés sur rack,À corriger"</formula1>
    </dataValidation>
    <dataValidation type="list" allowBlank="1" showInputMessage="1" showErrorMessage="1" errorTitle="Saisie à vérifier" error="Choisir la liste ou respecter le type de valeur indiqué." prompt="Contrôler soudure continue, sans pli ni souillure ; pas de perforation, fuite ou entrée d’eau." sqref="J22" xr:uid="{6AF89187-B7EA-4FAD-8A93-7B0E9DF30FF5}">
      <formula1>"Conforme,Non conforme,À contrôler"</formula1>
    </dataValidation>
    <dataValidation type="list" allowBlank="1" showInputMessage="1" showErrorMessage="1" errorTitle="Saisie à vérifier" error="Choisir la liste ou respecter le type de valeur indiqué." prompt="Type et réglage suivant la machine et le sac ; détailler le programme en J32." sqref="J21" xr:uid="{E7091C4B-9323-4E77-B90C-EBEE08BCC2F2}">
      <formula1>"Simple,Double,Double + coupure,Bi-active,Selon programme validé"</formula1>
    </dataValidation>
    <dataValidation type="custom" allowBlank="1" showInputMessage="1" showErrorMessage="1" errorTitle="Saisie à vérifier" error="Choisir la liste ou respecter le type de valeur indiqué." prompt="Nature, quantité et température des ingrédients / sauces ; suivre le refroidissement prévu avant ensachage." sqref="J20" xr:uid="{8D7C326D-DF8D-4DFE-89E5-C199F11B2ECC}">
      <formula1>TRUE</formula1>
    </dataValidation>
    <dataValidation type="custom" allowBlank="1" showInputMessage="1" showErrorMessage="1" errorTitle="Saisie à vérifier" error="Choisir la liste ou respecter le type de valeur indiqué." prompt="Saisir une température numérique en °C ; réglage / cible issus du barème ou mesure réelle selon le libellé." sqref="J19 J24:J26" xr:uid="{89C98E5A-FEF0-4231-9BB9-218774A2C772}">
      <formula1>ISNUMBER(J19)</formula1>
    </dataValidation>
    <dataValidation type="list" allowBlank="1" showInputMessage="1" showErrorMessage="1" errorTitle="Saisie à vérifier" error="Choisir la liste ou respecter le type de valeur indiqué." prompt="Adapter le vide, le remplissage et le programme à la notice de la machine." sqref="J18" xr:uid="{B5A83793-AB82-4A13-B7D2-20D9C55EA5E9}">
      <formula1>"Non,Fragile,Liquide,Fragile et liquide,À vérifier"</formula1>
    </dataValidation>
    <dataValidation type="whole" operator="greaterThan" allowBlank="1" showInputMessage="1" showErrorMessage="1" errorTitle="Saisie à vérifier" error="Choisir la liste ou respecter le type de valeur indiqué." prompt="Nombre entier positif ; respecter la disposition et l’épaisseur validées." sqref="J17" xr:uid="{E9397A2D-696C-4D1A-B8F2-F0371EEB44AA}">
      <formula1>0</formula1>
    </dataValidation>
    <dataValidation type="decimal" allowBlank="1" showInputMessage="1" showErrorMessage="1" errorTitle="Saisie à vérifier" error="Choisir la liste ou respecter le type de valeur indiqué." prompt="Saisir avec le signe % : 50 % = 0,5. Programme / temps / mbar à noter en J32 si pas de pourcentage." sqref="J16" xr:uid="{FB26AF30-0293-41C0-A84C-F715394E83D6}">
      <formula1>0</formula1>
      <formula2>1</formula2>
    </dataValidation>
    <dataValidation type="custom" allowBlank="1" showInputMessage="1" showErrorMessage="1" errorTitle="Saisie à vérifier" error="Choisir la liste ou respecter le type de valeur indiqué." prompt="Largeur × longueur et unité cm ou mm. Préciser l’unité de 12x16." sqref="J15" xr:uid="{57779A68-1224-4F9C-A8E4-C7576CD5DFFE}">
      <formula1>TRUE</formula1>
    </dataValidation>
    <dataValidation type="list" allowBlank="1" showInputMessage="1" showErrorMessage="1" errorTitle="Saisie à vérifier" error="Choisir la liste ou respecter le type de valeur indiqué." prompt="Propriétés cumulables ; compléter J13/J33. Toujours vérifier l’aptitude au cycle de cuisson." sqref="J14" xr:uid="{8C2E202D-8BF6-4373-8980-E57F1470D8C9}">
      <formula1>"Cuisson,Haute barrière,Thermo-rétractable,Renforcé,Plusieurs propriétés,À vérifier"</formula1>
    </dataValidation>
    <dataValidation type="custom" allowBlank="1" showInputMessage="1" showErrorMessage="1" errorTitle="Saisie à vérifier" error="Choisir la liste ou respecter le type de valeur indiqué." prompt="Type, fabricant, référence et lot ; retrouver la fiche technique." sqref="J13" xr:uid="{217CF745-82AA-4870-8080-79E9E7743B23}">
      <formula1>TRUE</formula1>
    </dataValidation>
    <dataValidation type="decimal" operator="greaterThan" allowBlank="1" showInputMessage="1" showErrorMessage="1" errorTitle="Saisie à vérifier" error="Choisir la liste ou respecter le type de valeur indiqué." prompt="Épaisseur maximale dans le sac, en mm ; géométrie conforme au barème." sqref="J12" xr:uid="{FA9956EC-28F1-4861-83EF-EEB93EC7832D}">
      <formula1>0</formula1>
    </dataValidation>
    <dataValidation type="custom" allowBlank="1" showInputMessage="1" showErrorMessage="1" errorTitle="Saisie à vérifier" error="Choisir la liste ou respecter le type de valeur indiqué." prompt="Décrire préparation, précuisson, texture, finition et coloration ; renvoi à la recette si besoin." sqref="J11" xr:uid="{2279F9D9-5DDE-4B76-8744-70422A3F27B5}">
      <formula1>TRUE</formula1>
    </dataValidation>
    <dataValidation type="custom" allowBlank="1" showInputMessage="1" showErrorMessage="1" errorTitle="Saisie à vérifier" error="Choisir la liste ou respecter le type de valeur indiqué." prompt="Tracer date, heure et température de service ; si remise en T°, début, fin et cœur mesuré." sqref="N35" xr:uid="{12E04E40-1779-4B4D-9A1E-BBACBEF1C354}">
      <formula1>TRUE</formula1>
    </dataValidation>
    <dataValidation type="custom" allowBlank="1" showInputMessage="1" showErrorMessage="1" errorTitle="Saisie à vérifier" error="Choisir la liste ou respecter le type de valeur indiqué." prompt="Nom / visa et date de la décision sur le lot." sqref="N34" xr:uid="{C16CC92C-F297-4E05-86CA-A563AC7228F8}">
      <formula1>TRUE</formula1>
    </dataValidation>
    <dataValidation type="list" allowBlank="1" showInputMessage="1" showErrorMessage="1" errorTitle="Saisie à vérifier" error="Choisir la liste ou respecter le type de valeur indiqué." prompt="Décision selon PMS par le responsable ; aucune libération automatique." sqref="N33" xr:uid="{D46153B7-E394-4D83-B190-4AE95A1A43EA}">
      <formula1>"Lot libéré,Lot bloqué,Recuisson validée,Destruction,Décision en attente"</formula1>
    </dataValidation>
    <dataValidation type="custom" allowBlank="1" showInputMessage="1" showErrorMessage="1" errorTitle="Saisie à vérifier" error="Choisir la liste ou respecter le type de valeur indiqué." prompt="Décrire écart, action effectivement réalisée et contrôle après action." sqref="N32" xr:uid="{40FCA05A-DD19-4421-B828-82C3457270A7}">
      <formula1>TRUE</formula1>
    </dataValidation>
    <dataValidation type="custom" allowBlank="1" showInputMessage="1" showErrorMessage="1" errorTitle="Saisie à vérifier" error="Choisir la liste ou respecter le type de valeur indiqué." prompt="Référence courbe, programme, fichier ou fiche lot conservée." sqref="N31" xr:uid="{8868EA73-D5EF-45F0-80E5-D8A346F943A1}">
      <formula1>TRUE</formula1>
    </dataValidation>
    <dataValidation type="list" allowBlank="1" showInputMessage="1" showErrorMessage="1" errorTitle="Saisie à vérifier" error="Choisir la liste ou respecter le type de valeur indiqué." prompt="Comparer aux mesures, délais et procédure validée ; Sans objet si pas de refroidissement." sqref="N30" xr:uid="{5942CF18-C6FD-4579-A32F-52633300FE61}">
      <formula1>"Conforme PMS,Non conforme,À contrôler,Sans objet"</formula1>
    </dataValidation>
    <dataValidation type="decimal" operator="greaterThanOrEqual" allowBlank="1" showInputMessage="1" showErrorMessage="1" errorTitle="Saisie à vérifier" error="Choisir la liste ou respecter le type de valeur indiqué." prompt="Saisir le nombre de minutes effectivement réalisé à la cible du barème." sqref="N28" xr:uid="{FFE3AB19-6823-47B9-B757-DC2C92E5D4A2}">
      <formula1>0</formula1>
    </dataValidation>
    <dataValidation type="list" allowBlank="1" showInputMessage="1" showErrorMessage="1" errorTitle="Saisie à vérifier" error="Choisir la liste ou respecter le type de valeur indiqué." prompt="Nettoyer et désinfecter selon PMS avant mesure et entre produits si nécessaire." sqref="N26" xr:uid="{87B52965-9411-47A8-8684-ACBB807AFB09}">
      <formula1>"Fait,À faire,Non conforme"</formula1>
    </dataValidation>
    <dataValidation type="custom" allowBlank="1" showInputMessage="1" showErrorMessage="1" errorTitle="Saisie à vérifier" error="Choisir la liste ou respecter le type de valeur indiqué." prompt="Identifiant de sonde, date / résultat de vérification selon PMS." sqref="N25" xr:uid="{902BDF65-C91E-481E-8344-DB5FFD0140C7}">
      <formula1>TRUE</formula1>
    </dataValidation>
    <dataValidation type="custom" allowBlank="1" showInputMessage="1" showErrorMessage="1" errorTitle="Saisie à vérifier" error="Choisir la liste ou respecter le type de valeur indiqué." prompt="Nom / initiales de la personne qui réalise et contrôle la cuisson." sqref="N18" xr:uid="{3293BB8E-88B1-4CA0-8E4B-9619DDFC0C47}">
      <formula1>TRUE</formula1>
    </dataValidation>
    <dataValidation type="list" allowBlank="1" showInputMessage="1" showErrorMessage="1" errorTitle="Saisie à vérifier" error="Choisir la liste ou respecter le type de valeur indiqué." prompt="Cocher après comparaison des mesures et du maintien avec le barème validé." sqref="N17" xr:uid="{A545AC57-E20D-47F9-934B-1A6D56FBE9C3}">
      <formula1>"Oui,Non,À contrôler"</formula1>
    </dataValidation>
    <dataValidation type="custom" allowBlank="1" showInputMessage="1" showErrorMessage="1" errorTitle="Saisie à vérifier" error="Choisir la liste ou respecter le type de valeur indiqué." prompt="Identifier pièce, bac et niveau ; renseigner les autres mesures sur la fiche lot." sqref="N16" xr:uid="{B6EB3D33-B604-48E8-91C4-0D4E4F2B0D95}">
      <formula1>TRUE</formula1>
    </dataValidation>
    <dataValidation type="list" allowBlank="1" showInputMessage="1" showErrorMessage="1" errorTitle="Saisie à vérifier" error="Choisir la liste ou respecter le type de valeur indiqué." prompt="Suivre la notice et le point froid prévu par le barème ; éviter os et contact avec le bac." sqref="N15" xr:uid="{9B062025-CE28-42C5-A57C-2831E5CB2AC9}">
      <formula1>"Point froid validé,Centre pièce épaisse,Centre masse homogène,À repositionner"</formula1>
    </dataValidation>
    <dataValidation type="custom" allowBlank="1" showInputMessage="1" showErrorMessage="1" errorTitle="Saisie à vérifier" error="Choisir la liste ou respecter le type de valeur indiqué." prompt="Saisir un nombre en °C ; enregistrer aussi une mesure non conforme, puis noter l’action en N32." sqref="N29 N22:N23 N13:N14" xr:uid="{7FBB993D-25F7-4572-BB62-B32BBDC394DD}">
      <formula1>ISNUMBER(N13)</formula1>
    </dataValidation>
    <dataValidation type="date" operator="greaterThanOrEqual" allowBlank="1" showInputMessage="1" showErrorMessage="1" errorTitle="Saisie à vérifier" error="Choisir la liste ou respecter le type de valeur indiqué." prompt="Saisir jj/mm/aaaa hh:mm, y compris le lendemain pour une cuisson de nuit." sqref="N12 N27 N24 N19:N21" xr:uid="{C0229538-1285-4494-AA16-D97D0972C6A2}">
      <formula1>DATE(2000,1,1)</formula1>
    </dataValidation>
    <dataValidation type="custom" allowBlank="1" showInputMessage="1" showErrorMessage="1" errorTitle="Saisie à vérifier" error="Choisir la liste ou respecter le type de valeur indiqué." prompt="Saisir date de fabrication et identifiants des lots ; renvoi à la fiche lot si plusieurs matières." sqref="N11" xr:uid="{1B47FD24-3601-4B80-840B-09A61292ABAE}">
      <formula1>TRUE</formula1>
    </dataValidation>
    <dataValidation type="custom" allowBlank="1" showInputMessage="1" showErrorMessage="1" errorTitle="Saisie à vérifier" error="Choisir la liste ou respecter le type de valeur indiqué." prompt="Noter la référence du barème de finition / remise en température, ou Sans objet." sqref="L35" xr:uid="{DE1AB84B-11EB-4FC9-A091-19C43FDE5285}">
      <formula1>TRUE</formula1>
    </dataValidation>
    <dataValidation type="list" allowBlank="1" showInputMessage="1" showErrorMessage="1" errorTitle="Saisie à vérifier" error="Choisir la liste ou respecter le type de valeur indiqué." prompt="Prévoir la procédure correspondant à la destination." sqref="L34" xr:uid="{8E45265E-09B9-440B-9AA7-00B4FFBE3A3B}">
      <formula1>"Service immédiat,Maintien au chaud,Liaison froide"</formula1>
    </dataValidation>
    <dataValidation type="decimal" operator="greaterThan" allowBlank="1" showInputMessage="1" showErrorMessage="1" errorTitle="Saisie à vérifier" error="Choisir la liste ou respecter le type de valeur indiqué." prompt="Écart enceinte / cœur en °C du programme validé ; vide si non utilisé." sqref="L33" xr:uid="{33E50BD4-3E3A-4AF0-BA40-E3E291FBF23D}">
      <formula1>0</formula1>
    </dataValidation>
    <dataValidation type="list" allowBlank="1" showInputMessage="1" showErrorMessage="1" errorTitle="Saisie à vérifier" error="Choisir la liste ou respecter le type de valeur indiqué." prompt="Choisir le pilotage réellement utilisé ; ne pas improviser un temps de cuisson." sqref="L32" xr:uid="{3D446A2D-3B41-4840-8249-E348322E2006}">
      <formula1>"Sonde + maintien,Durée validée,Delta T + sonde,Programme validé"</formula1>
    </dataValidation>
    <dataValidation type="list" allowBlank="1" showInputMessage="1" showErrorMessage="1" errorTitle="Saisie à vérifier" error="Choisir la liste ou respecter le type de valeur indiqué." prompt="Le maintien requis commence au déclenchement défini par le barème." sqref="L31" xr:uid="{A096BB7B-04F9-477B-BEE9-008DCB81BF2D}">
      <formula1>"Cœur cible atteint,Selon barème validé"</formula1>
    </dataValidation>
    <dataValidation type="custom" allowBlank="1" showInputMessage="1" showErrorMessage="1" errorTitle="Saisie à vérifier" error="Choisir la liste ou respecter le type de valeur indiqué." prompt="Saisir cœur cible … °C ; maintien … min selon barème validé." sqref="L30" xr:uid="{8E59C231-1EA2-413F-8E76-3D5CE8CF71DC}">
      <formula1>TRUE</formula1>
    </dataValidation>
    <dataValidation type="custom" allowBlank="1" showInputMessage="1" showErrorMessage="1" errorTitle="Saisie à vérifier" error="Choisir la liste ou respecter le type de valeur indiqué." prompt="Référence, version et validation du procédé adapté au produit et à la charge." sqref="L29" xr:uid="{B95A9A25-D19B-4832-8B78-F09E3885F00C}">
      <formula1>TRUE</formula1>
    </dataValidation>
    <dataValidation type="decimal" allowBlank="1" showInputMessage="1" showErrorMessage="1" errorTitle="Saisie à vérifier" error="Choisir la liste ou respecter le type de valeur indiqué." prompt="Mesurer avant enfournement ; valeur en °C." sqref="L28" xr:uid="{AE56213E-ABE2-46A9-9CC5-788A54E76D9C}">
      <formula1>-50</formula1>
      <formula2>100</formula2>
    </dataValidation>
    <dataValidation type="decimal" operator="greaterThan" allowBlank="1" showInputMessage="1" showErrorMessage="1" errorTitle="Saisie à vérifier" error="Choisir la liste ou respecter le type de valeur indiqué." prompt="Saisir l’épaisseur maximale en mm utilisée pour le barème." sqref="L27" xr:uid="{8B7D2010-4B0C-4D01-A10E-80B796CCFA6D}">
      <formula1>0</formula1>
    </dataValidation>
    <dataValidation type="list" allowBlank="1" showInputMessage="1" showErrorMessage="1" errorTitle="Saisie à vérifier" error="Choisir la liste ou respecter le type de valeur indiqué." prompt="Choisir un mode disponible sur votre appareil." sqref="L26" xr:uid="{D86D5EDB-D868-4097-B69A-35BB86B6C81E}">
      <formula1>"Air chaud,Mixte,Vapeur,Programme automatique"</formula1>
    </dataValidation>
    <dataValidation type="custom" allowBlank="1" showInputMessage="1" showErrorMessage="1" errorTitle="Saisie à vérifier" error="Choisir la liste ou respecter le type de valeur indiqué." prompt="Saisir marque, modèle et repère du four ; noter les réglages non disponibles et le programme utilisé." sqref="L25" xr:uid="{42D5DB67-0493-4B29-B229-CB598B85B2CA}">
      <formula1>TRUE</formula1>
    </dataValidation>
    <dataValidation type="custom" allowBlank="1" showInputMessage="1" showErrorMessage="1" errorTitle="Saisie à vérifier" error="Choisir la liste ou respecter le type de valeur indiqué." prompt="Indiquer enceinte °C, cœur cible °C, durée / maintien et les changements de mode, d’air ou de vapeur." sqref="L22:L24" xr:uid="{DBA5AF49-107E-4EE2-86B2-EA3AC8099C2A}">
      <formula1>TRUE</formula1>
    </dataValidation>
    <dataValidation type="custom" allowBlank="1" showInputMessage="1" showErrorMessage="1" errorTitle="Saisie à vérifier" error="Choisir la liste ou respecter le type de valeur indiqué." prompt="Saisir °C et durée selon notice / barème, ou Sans préchauffage si prévu." sqref="L21" xr:uid="{94B377B1-03F1-4866-9C0A-B18DEAC6009B}">
      <formula1>TRUE</formula1>
    </dataValidation>
    <dataValidation type="decimal" allowBlank="1" showInputMessage="1" showErrorMessage="1" errorTitle="Saisie à vérifier" error="Choisir la liste ou respecter le type de valeur indiqué." prompt="Saisir 0 à 100 selon le réglage du fabricant. Si non réglable : laisser vide et noter cette limite en L25." sqref="L20" xr:uid="{57BD8D0C-5A27-4640-A870-076618262819}">
      <formula1>0</formula1>
      <formula2>100</formula2>
    </dataValidation>
    <dataValidation type="list" allowBlank="1" showInputMessage="1" showErrorMessage="1" errorTitle="Saisie à vérifier" error="Choisir la liste ou respecter le type de valeur indiqué." prompt="Réglage propre au four ; pas d’équivalence universelle entre vitesses." sqref="L19" xr:uid="{A46B7536-F3CA-4F69-9554-831CBE1EEFD2}">
      <formula1>"Faible,Moyenne,Forte,Automatique,Non réglable"</formula1>
    </dataValidation>
    <dataValidation type="custom" allowBlank="1" showInputMessage="1" showErrorMessage="1" errorTitle="Saisie à vérifier" error="Choisir la liste ou respecter le type de valeur indiqué." prompt="Noter kg par bac et pièces par niveau, avec la répartition prévue par le barème." sqref="L18" xr:uid="{A02F0C98-847B-4F78-9A76-C88C7BB7CC61}">
      <formula1>TRUE</formula1>
    </dataValidation>
    <dataValidation type="custom" allowBlank="1" showInputMessage="1" showErrorMessage="1" errorTitle="Saisie à vérifier" error="Choisir la liste ou respecter le type de valeur indiqué." prompt="Noter les niveaux occupés et l’écart en mm ; respecter la circulation prévue." sqref="L17" xr:uid="{A2A0D8EE-2A9C-49A0-A5B2-B2692D35B1F6}">
      <formula1>TRUE</formula1>
    </dataValidation>
    <dataValidation type="whole" operator="greaterThan" allowBlank="1" showInputMessage="1" showErrorMessage="1" errorTitle="Saisie à vérifier" error="Choisir la liste ou respecter le type de valeur indiqué." prompt="Saisir le nombre réel de bacs ou de grilles : entier positif." sqref="L16" xr:uid="{5212EAB7-3E4C-4463-A11B-E4DA236A8D22}">
      <formula1>0</formula1>
    </dataValidation>
    <dataValidation type="list" allowBlank="1" showInputMessage="1" showErrorMessage="1" errorTitle="Saisie à vérifier" error="Choisir la liste ou respecter le type de valeur indiqué." prompt="Vérifier la compatibilité thermique et le contact alimentaire." sqref="L15" xr:uid="{700004B8-1C2D-475B-8B51-0F2877F841F8}">
      <formula1>"Sans,Couvercle,Papier cuisson,Feuille aluminium,Autre compatible four"</formula1>
    </dataValidation>
    <dataValidation type="list" allowBlank="1" showInputMessage="1" showErrorMessage="1" errorTitle="Saisie à vérifier" error="Choisir la liste ou respecter le type de valeur indiqué." prompt="Choisir selon le produit et le barème." sqref="L14" xr:uid="{EF8127BC-1DDB-468B-A17E-4F576CF0F57A}">
      <formula1>"Bac plein,Bac perforé,Grille,Plaque,Plat compatible four"</formula1>
    </dataValidation>
    <dataValidation type="list" allowBlank="1" showInputMessage="1" errorTitle="Saisie à vérifier" error="Choisir la liste ou respecter le type de valeur indiqué." prompt="Profondeurs proposées en mm ; sans objet pour une grille. Autre profondeur : saisie libre." sqref="L13" xr:uid="{72C2A3A4-09C6-4F1C-B901-7DC19A3D7A88}">
      <formula1>"20,40,55,65,100,150,200,Sans objet"</formula1>
    </dataValidation>
    <dataValidation type="list" allowBlank="1" showInputMessage="1" showErrorMessage="1" errorTitle="Saisie à vérifier" error="Choisir la liste ou respecter le type de valeur indiqué." prompt="Vérifier les rails et le format accepté par votre modèle." sqref="L12" xr:uid="{8697E5F6-2C15-4DE6-A850-7291C1022FE4}">
      <formula1>"GN 1/1,GN 1/2,GN 2/3,GN 1/3,GN 1/4,GN 1/6,GN 1/9,GN 2/1,GN 2/4,GN 2/8,Autre format compatible"</formula1>
    </dataValidation>
    <dataValidation type="list" allowBlank="1" showInputMessage="1" showErrorMessage="1" errorTitle="Saisie à vérifier" error="Choisir la liste ou respecter le type de valeur indiqué." prompt="Choisir un support accepté par le four et adapté au procédé." sqref="L11" xr:uid="{8623F353-A87C-45B2-BD43-DAD26F498A2D}">
      <formula1>"BAC GN,GRILLE,PLAQUE,PLAT COMPATIBLE FOUR"</formula1>
    </dataValidation>
    <dataValidation type="decimal" allowBlank="1" showErrorMessage="1" errorTitle="Saisie à vérifier" error="Respecter l’unité et la plage autorisées. Utiliser Suppr pour vider un champ." sqref="G145" xr:uid="{F427A964-EA46-462C-B189-B24C815C0B1B}">
      <formula1>0</formula1>
      <formula2>100</formula2>
    </dataValidation>
    <dataValidation type="decimal" allowBlank="1" showErrorMessage="1" errorTitle="Saisie à vérifier" error="Respecter l’unité et la plage autorisées. Utiliser Suppr pour vider un champ." sqref="G88:G95" xr:uid="{8949AA06-D70A-4773-A73F-93B1490333C5}">
      <formula1>0</formula1>
      <formula2>3</formula2>
    </dataValidation>
    <dataValidation type="decimal" operator="greaterThanOrEqual" allowBlank="1" showErrorMessage="1" errorTitle="Saisie à vérifier" error="Respecter l’unité et la plage autorisées. Utiliser Suppr pour vider un champ." sqref="C11:C35" xr:uid="{1FB57703-0D31-407A-8BBA-DA71610CB87E}">
      <formula1>0</formula1>
    </dataValidation>
    <dataValidation type="whole" operator="greaterThan" allowBlank="1" showErrorMessage="1" errorTitle="Saisie à vérifier" error="Respecter l’unité et la plage autorisées. Utiliser Suppr pour vider un champ." sqref="J7 G62 G53 G57 L7 E7" xr:uid="{D0C63CB4-D410-4047-A6A0-7812B6C20FB6}">
      <formula1>0</formula1>
    </dataValidation>
    <dataValidation type="decimal" operator="greaterThan" allowBlank="1" showErrorMessage="1" errorTitle="Saisie à vérifier" error="Respecter l’unité et la plage autorisées. Utiliser Suppr pour vider un champ." sqref="G64:G65 G56" xr:uid="{A0A7A455-A76D-4EA1-B706-711C278CAFFC}">
      <formula1>0</formula1>
    </dataValidation>
  </dataValidations>
  <hyperlinks>
    <hyperlink ref="E44" r:id="rId1" xr:uid="{AC0E8F34-CE4D-4D10-8105-0A34A05D5F39}"/>
    <hyperlink ref="E45" r:id="rId2" xr:uid="{C1BBE3AE-1634-44C0-8901-CD8B754CD13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9EEE-68A3-409E-B73C-BB881A3BD359}">
  <dimension ref="A1:DT124"/>
  <sheetViews>
    <sheetView zoomScaleNormal="100" workbookViewId="0">
      <selection activeCell="G23" sqref="G23"/>
    </sheetView>
  </sheetViews>
  <sheetFormatPr baseColWidth="10" defaultColWidth="10.125" defaultRowHeight="15"/>
  <cols>
    <col min="1" max="1" width="5.875" style="430" customWidth="1"/>
    <col min="2" max="7" width="17.625" style="430" customWidth="1"/>
    <col min="8" max="8" width="6.125" style="430" customWidth="1"/>
    <col min="9" max="9" width="5.875" style="430" customWidth="1"/>
    <col min="10" max="11" width="17.625" style="430" customWidth="1"/>
    <col min="12" max="12" width="1.625" style="430" customWidth="1"/>
    <col min="13" max="14" width="17.625" style="430" customWidth="1"/>
    <col min="15" max="15" width="1.875" style="430" customWidth="1"/>
    <col min="16" max="17" width="17.625" style="430" customWidth="1"/>
    <col min="18" max="18" width="1.875" style="430" customWidth="1"/>
    <col min="19" max="20" width="17.625" style="430" customWidth="1"/>
    <col min="21" max="21" width="1.875" style="430" customWidth="1"/>
    <col min="22" max="23" width="17.625" style="430" customWidth="1"/>
    <col min="24" max="24" width="1.875" style="430" customWidth="1"/>
    <col min="25" max="26" width="17.625" style="430" customWidth="1"/>
    <col min="27" max="27" width="1.875" style="430" customWidth="1"/>
    <col min="28" max="29" width="17.625" style="430" customWidth="1"/>
    <col min="30" max="30" width="1.875" style="430" customWidth="1"/>
    <col min="31" max="32" width="17.625" style="430" customWidth="1"/>
    <col min="33" max="33" width="1.875" style="430" customWidth="1"/>
    <col min="34" max="35" width="17.625" style="430" customWidth="1"/>
    <col min="36" max="36" width="1.875" style="438" customWidth="1"/>
    <col min="37" max="38" width="17.625" style="430" customWidth="1"/>
    <col min="39" max="39" width="1.875" style="438" customWidth="1"/>
    <col min="40" max="41" width="17.625" style="430" customWidth="1"/>
    <col min="42" max="42" width="1.875" style="438" customWidth="1"/>
    <col min="43" max="44" width="17.625" style="430" customWidth="1"/>
    <col min="45" max="45" width="1.875" style="430" customWidth="1"/>
    <col min="46" max="47" width="17.625" style="430" customWidth="1"/>
    <col min="48" max="48" width="1.875" style="430" customWidth="1"/>
    <col min="49" max="50" width="17.625" style="430" customWidth="1"/>
    <col min="51" max="51" width="1.875" style="430" customWidth="1"/>
    <col min="52" max="53" width="17.625" style="430" customWidth="1"/>
    <col min="54" max="54" width="1.875" style="430" customWidth="1"/>
    <col min="55" max="56" width="17.625" style="430" customWidth="1"/>
    <col min="57" max="57" width="1.625" style="430" customWidth="1"/>
    <col min="58" max="59" width="17.625" style="430" customWidth="1"/>
    <col min="60" max="60" width="1.625" style="430" customWidth="1"/>
    <col min="61" max="62" width="17.625" style="430" customWidth="1"/>
    <col min="63" max="63" width="1.625" style="430" customWidth="1"/>
    <col min="64" max="65" width="17.625" style="430" customWidth="1"/>
    <col min="66" max="66" width="1.875" style="430" customWidth="1"/>
    <col min="67" max="68" width="17.625" style="430" customWidth="1"/>
    <col min="69" max="69" width="1.875" style="430" customWidth="1"/>
    <col min="70" max="71" width="17.625" style="430" customWidth="1"/>
    <col min="72" max="72" width="1.875" style="430" customWidth="1"/>
    <col min="73" max="74" width="17.625" style="430" customWidth="1"/>
    <col min="75" max="75" width="1.875" style="430" customWidth="1"/>
    <col min="76" max="77" width="17.625" style="430" customWidth="1"/>
    <col min="78" max="78" width="1.875" style="430" customWidth="1"/>
    <col min="79" max="80" width="17.625" style="430" customWidth="1"/>
    <col min="81" max="81" width="1.875" style="430" customWidth="1"/>
    <col min="82" max="83" width="17.625" style="430" customWidth="1"/>
    <col min="84" max="84" width="1.875" style="430" customWidth="1"/>
    <col min="85" max="85" width="17.625" style="430" customWidth="1"/>
    <col min="86" max="86" width="1.875" style="430" customWidth="1"/>
    <col min="87" max="88" width="17.625" style="430" customWidth="1"/>
    <col min="89" max="89" width="1.875" style="430" customWidth="1"/>
    <col min="90" max="91" width="17.625" style="430" customWidth="1"/>
    <col min="92" max="92" width="1.875" style="430" customWidth="1"/>
    <col min="93" max="94" width="17.625" style="430" customWidth="1"/>
    <col min="95" max="95" width="1.875" style="430" customWidth="1"/>
    <col min="96" max="97" width="17.625" style="430" customWidth="1"/>
    <col min="98" max="98" width="1.875" style="430" customWidth="1"/>
    <col min="99" max="100" width="17.625" style="430" customWidth="1"/>
    <col min="101" max="101" width="1.875" style="430" customWidth="1"/>
    <col min="102" max="103" width="17.625" style="430" customWidth="1"/>
    <col min="104" max="104" width="1.875" style="430" customWidth="1"/>
    <col min="105" max="106" width="17.625" style="430" customWidth="1"/>
    <col min="107" max="107" width="1.875" style="430" customWidth="1"/>
    <col min="108" max="109" width="17.625" style="430" customWidth="1"/>
    <col min="110" max="110" width="1.875" style="430" customWidth="1"/>
    <col min="111" max="112" width="17.625" style="430" customWidth="1"/>
    <col min="113" max="113" width="1.875" style="430" customWidth="1"/>
    <col min="114" max="115" width="17.625" style="430" customWidth="1"/>
    <col min="116" max="116" width="1.875" style="430" customWidth="1"/>
    <col min="117" max="118" width="17.625" style="430" customWidth="1"/>
    <col min="119" max="119" width="3.875" style="430" customWidth="1"/>
    <col min="120" max="120" width="28" style="430" customWidth="1"/>
    <col min="121" max="121" width="15.375" style="430" customWidth="1"/>
    <col min="122" max="122" width="7.625" style="430" customWidth="1"/>
    <col min="123" max="123" width="10.125" style="454"/>
    <col min="124" max="124" width="38.125" style="454" customWidth="1"/>
    <col min="125" max="16384" width="10.125" style="430"/>
  </cols>
  <sheetData>
    <row r="1" spans="1:124" ht="21" customHeight="1" thickTop="1">
      <c r="A1" s="426" t="str">
        <f>ADDRESS(ROW(),COLUMN(),4)</f>
        <v>A1</v>
      </c>
      <c r="B1" s="1184"/>
      <c r="C1" s="1184"/>
      <c r="D1" s="1184"/>
      <c r="E1" s="1184"/>
      <c r="F1" s="1184"/>
      <c r="G1" s="1184"/>
      <c r="H1" s="1184"/>
      <c r="I1" s="1184"/>
      <c r="J1" s="427" t="str">
        <f t="shared" ref="J1:AO1" si="0">SUBSTITUTE(ADDRESS(1,COLUMN(),4),"1","")</f>
        <v>J</v>
      </c>
      <c r="K1" s="427" t="str">
        <f t="shared" si="0"/>
        <v>K</v>
      </c>
      <c r="L1" s="427" t="str">
        <f t="shared" si="0"/>
        <v>L</v>
      </c>
      <c r="M1" s="427" t="str">
        <f t="shared" si="0"/>
        <v>M</v>
      </c>
      <c r="N1" s="427" t="str">
        <f t="shared" si="0"/>
        <v>N</v>
      </c>
      <c r="O1" s="427" t="str">
        <f t="shared" si="0"/>
        <v>O</v>
      </c>
      <c r="P1" s="427" t="str">
        <f t="shared" si="0"/>
        <v>P</v>
      </c>
      <c r="Q1" s="427" t="str">
        <f t="shared" si="0"/>
        <v>Q</v>
      </c>
      <c r="R1" s="427" t="str">
        <f t="shared" si="0"/>
        <v>R</v>
      </c>
      <c r="S1" s="427" t="str">
        <f t="shared" si="0"/>
        <v>S</v>
      </c>
      <c r="T1" s="427" t="str">
        <f t="shared" si="0"/>
        <v>T</v>
      </c>
      <c r="U1" s="427" t="str">
        <f t="shared" si="0"/>
        <v>U</v>
      </c>
      <c r="V1" s="427" t="str">
        <f t="shared" si="0"/>
        <v>V</v>
      </c>
      <c r="W1" s="427" t="str">
        <f t="shared" si="0"/>
        <v>W</v>
      </c>
      <c r="X1" s="427" t="str">
        <f t="shared" si="0"/>
        <v>X</v>
      </c>
      <c r="Y1" s="427" t="str">
        <f t="shared" si="0"/>
        <v>Y</v>
      </c>
      <c r="Z1" s="427" t="str">
        <f t="shared" si="0"/>
        <v>Z</v>
      </c>
      <c r="AA1" s="427" t="str">
        <f t="shared" si="0"/>
        <v>AA</v>
      </c>
      <c r="AB1" s="427" t="str">
        <f t="shared" si="0"/>
        <v>AB</v>
      </c>
      <c r="AC1" s="427" t="str">
        <f t="shared" si="0"/>
        <v>AC</v>
      </c>
      <c r="AD1" s="427" t="str">
        <f t="shared" si="0"/>
        <v>AD</v>
      </c>
      <c r="AE1" s="427" t="str">
        <f t="shared" si="0"/>
        <v>AE</v>
      </c>
      <c r="AF1" s="427" t="str">
        <f t="shared" si="0"/>
        <v>AF</v>
      </c>
      <c r="AG1" s="427" t="str">
        <f t="shared" si="0"/>
        <v>AG</v>
      </c>
      <c r="AH1" s="427" t="str">
        <f t="shared" si="0"/>
        <v>AH</v>
      </c>
      <c r="AI1" s="427" t="str">
        <f t="shared" si="0"/>
        <v>AI</v>
      </c>
      <c r="AJ1" s="427" t="str">
        <f t="shared" si="0"/>
        <v>AJ</v>
      </c>
      <c r="AK1" s="427" t="str">
        <f t="shared" si="0"/>
        <v>AK</v>
      </c>
      <c r="AL1" s="427" t="str">
        <f t="shared" si="0"/>
        <v>AL</v>
      </c>
      <c r="AM1" s="427" t="str">
        <f t="shared" si="0"/>
        <v>AM</v>
      </c>
      <c r="AN1" s="427" t="str">
        <f t="shared" si="0"/>
        <v>AN</v>
      </c>
      <c r="AO1" s="427" t="str">
        <f t="shared" si="0"/>
        <v>AO</v>
      </c>
      <c r="AP1" s="427" t="str">
        <f t="shared" ref="AP1:BU1" si="1">SUBSTITUTE(ADDRESS(1,COLUMN(),4),"1","")</f>
        <v>AP</v>
      </c>
      <c r="AQ1" s="427" t="str">
        <f t="shared" si="1"/>
        <v>AQ</v>
      </c>
      <c r="AR1" s="427" t="str">
        <f t="shared" si="1"/>
        <v>AR</v>
      </c>
      <c r="AS1" s="427" t="str">
        <f t="shared" si="1"/>
        <v>AS</v>
      </c>
      <c r="AT1" s="427" t="str">
        <f t="shared" si="1"/>
        <v>AT</v>
      </c>
      <c r="AU1" s="427" t="str">
        <f t="shared" si="1"/>
        <v>AU</v>
      </c>
      <c r="AV1" s="427" t="str">
        <f t="shared" si="1"/>
        <v>AV</v>
      </c>
      <c r="AW1" s="427" t="str">
        <f t="shared" si="1"/>
        <v>AW</v>
      </c>
      <c r="AX1" s="427" t="str">
        <f t="shared" si="1"/>
        <v>AX</v>
      </c>
      <c r="AY1" s="427" t="str">
        <f t="shared" si="1"/>
        <v>AY</v>
      </c>
      <c r="AZ1" s="427" t="str">
        <f t="shared" si="1"/>
        <v>AZ</v>
      </c>
      <c r="BA1" s="427" t="str">
        <f t="shared" si="1"/>
        <v>BA</v>
      </c>
      <c r="BB1" s="427" t="str">
        <f t="shared" si="1"/>
        <v>BB</v>
      </c>
      <c r="BC1" s="427" t="str">
        <f t="shared" si="1"/>
        <v>BC</v>
      </c>
      <c r="BD1" s="427" t="str">
        <f t="shared" si="1"/>
        <v>BD</v>
      </c>
      <c r="BE1" s="427" t="str">
        <f t="shared" si="1"/>
        <v>BE</v>
      </c>
      <c r="BF1" s="427" t="str">
        <f t="shared" si="1"/>
        <v>BF</v>
      </c>
      <c r="BG1" s="427" t="str">
        <f t="shared" si="1"/>
        <v>BG</v>
      </c>
      <c r="BH1" s="427" t="str">
        <f t="shared" si="1"/>
        <v>BH</v>
      </c>
      <c r="BI1" s="427" t="str">
        <f t="shared" si="1"/>
        <v>BI</v>
      </c>
      <c r="BJ1" s="427" t="str">
        <f t="shared" si="1"/>
        <v>BJ</v>
      </c>
      <c r="BK1" s="427" t="str">
        <f t="shared" si="1"/>
        <v>BK</v>
      </c>
      <c r="BL1" s="427" t="str">
        <f t="shared" si="1"/>
        <v>BL</v>
      </c>
      <c r="BM1" s="427" t="str">
        <f t="shared" si="1"/>
        <v>BM</v>
      </c>
      <c r="BN1" s="427" t="str">
        <f t="shared" si="1"/>
        <v>BN</v>
      </c>
      <c r="BO1" s="427" t="str">
        <f t="shared" si="1"/>
        <v>BO</v>
      </c>
      <c r="BP1" s="427" t="str">
        <f t="shared" si="1"/>
        <v>BP</v>
      </c>
      <c r="BQ1" s="427" t="str">
        <f t="shared" si="1"/>
        <v>BQ</v>
      </c>
      <c r="BR1" s="427" t="str">
        <f t="shared" si="1"/>
        <v>BR</v>
      </c>
      <c r="BS1" s="427" t="str">
        <f t="shared" si="1"/>
        <v>BS</v>
      </c>
      <c r="BT1" s="427" t="str">
        <f t="shared" si="1"/>
        <v>BT</v>
      </c>
      <c r="BU1" s="427" t="str">
        <f t="shared" si="1"/>
        <v>BU</v>
      </c>
      <c r="BV1" s="427" t="str">
        <f t="shared" ref="BV1:CE1" si="2">SUBSTITUTE(ADDRESS(1,COLUMN(),4),"1","")</f>
        <v>BV</v>
      </c>
      <c r="BW1" s="427" t="str">
        <f t="shared" si="2"/>
        <v>BW</v>
      </c>
      <c r="BX1" s="427" t="str">
        <f t="shared" si="2"/>
        <v>BX</v>
      </c>
      <c r="BY1" s="427" t="str">
        <f t="shared" si="2"/>
        <v>BY</v>
      </c>
      <c r="BZ1" s="427" t="str">
        <f t="shared" si="2"/>
        <v>BZ</v>
      </c>
      <c r="CA1" s="427" t="str">
        <f t="shared" si="2"/>
        <v>CA</v>
      </c>
      <c r="CB1" s="427" t="str">
        <f t="shared" si="2"/>
        <v>CB</v>
      </c>
      <c r="CC1" s="427" t="str">
        <f t="shared" si="2"/>
        <v>CC</v>
      </c>
      <c r="CD1" s="427" t="str">
        <f t="shared" si="2"/>
        <v>CD</v>
      </c>
      <c r="CE1" s="427" t="str">
        <f t="shared" si="2"/>
        <v>CE</v>
      </c>
      <c r="CF1" s="1903" t="s">
        <v>1572</v>
      </c>
      <c r="CG1" s="428"/>
      <c r="CH1" s="428"/>
      <c r="CI1" s="429" t="str">
        <f>SUBSTITUTE(ADDRESS(1,COLUMN(),4),"1","")</f>
        <v>CI</v>
      </c>
      <c r="CJ1" s="429" t="str">
        <f>SUBSTITUTE(ADDRESS(1,COLUMN(),4),"1","")</f>
        <v>CJ</v>
      </c>
      <c r="CL1" s="429" t="str">
        <f>SUBSTITUTE(ADDRESS(1,COLUMN(),4),"1","")</f>
        <v>CL</v>
      </c>
      <c r="CM1" s="429" t="str">
        <f>SUBSTITUTE(ADDRESS(1,COLUMN(),4),"1","")</f>
        <v>CM</v>
      </c>
      <c r="CO1" s="429" t="str">
        <f>SUBSTITUTE(ADDRESS(1,COLUMN(),4),"1","")</f>
        <v>CO</v>
      </c>
      <c r="CP1" s="429" t="str">
        <f>SUBSTITUTE(ADDRESS(1,COLUMN(),4),"1","")</f>
        <v>CP</v>
      </c>
      <c r="CR1" s="429" t="str">
        <f>SUBSTITUTE(ADDRESS(1,COLUMN(),4),"1","")</f>
        <v>CR</v>
      </c>
      <c r="CS1" s="429" t="str">
        <f>SUBSTITUTE(ADDRESS(1,COLUMN(),4),"1","")</f>
        <v>CS</v>
      </c>
      <c r="CU1" s="429" t="str">
        <f>SUBSTITUTE(ADDRESS(1,COLUMN(),4),"1","")</f>
        <v>CU</v>
      </c>
      <c r="CV1" s="429" t="str">
        <f>SUBSTITUTE(ADDRESS(1,COLUMN(),4),"1","")</f>
        <v>CV</v>
      </c>
      <c r="CX1" s="429" t="str">
        <f>SUBSTITUTE(ADDRESS(1,COLUMN(),4),"1","")</f>
        <v>CX</v>
      </c>
      <c r="CY1" s="429" t="str">
        <f>SUBSTITUTE(ADDRESS(1,COLUMN(),4),"1","")</f>
        <v>CY</v>
      </c>
      <c r="DA1" s="429" t="str">
        <f>SUBSTITUTE(ADDRESS(1,COLUMN(),4),"1","")</f>
        <v>DA</v>
      </c>
      <c r="DB1" s="429" t="str">
        <f>SUBSTITUTE(ADDRESS(1,COLUMN(),4),"1","")</f>
        <v>DB</v>
      </c>
      <c r="DD1" s="429" t="str">
        <f>SUBSTITUTE(ADDRESS(1,COLUMN(),4),"1","")</f>
        <v>DD</v>
      </c>
      <c r="DE1" s="429" t="str">
        <f>SUBSTITUTE(ADDRESS(1,COLUMN(),4),"1","")</f>
        <v>DE</v>
      </c>
      <c r="DG1" s="429" t="str">
        <f>SUBSTITUTE(ADDRESS(1,COLUMN(),4),"1","")</f>
        <v>DG</v>
      </c>
      <c r="DH1" s="429" t="str">
        <f>SUBSTITUTE(ADDRESS(1,COLUMN(),4),"1","")</f>
        <v>DH</v>
      </c>
      <c r="DJ1" s="429" t="str">
        <f>SUBSTITUTE(ADDRESS(1,COLUMN(),4),"1","")</f>
        <v>DJ</v>
      </c>
      <c r="DK1" s="429" t="str">
        <f>SUBSTITUTE(ADDRESS(1,COLUMN(),4),"1","")</f>
        <v>DK</v>
      </c>
      <c r="DM1" s="429" t="str">
        <f>SUBSTITUTE(ADDRESS(1,COLUMN(),4),"1","")</f>
        <v>DM</v>
      </c>
      <c r="DN1" s="429" t="str">
        <f>SUBSTITUTE(ADDRESS(1,COLUMN(),4),"1","")</f>
        <v>DN</v>
      </c>
      <c r="DP1" s="429" t="str">
        <f>SUBSTITUTE(ADDRESS(1,COLUMN(),4),"1","")</f>
        <v>DP</v>
      </c>
      <c r="DQ1" s="1904" t="s">
        <v>1572</v>
      </c>
      <c r="DR1" s="431">
        <v>1</v>
      </c>
      <c r="DS1" s="429" t="str">
        <f>SUBSTITUTE(ADDRESS(1,COLUMN(),4),"1","")</f>
        <v>DS</v>
      </c>
      <c r="DT1" s="432" t="str">
        <f>SUBSTITUTE(ADDRESS(1,COLUMN(),4),"1","")</f>
        <v>DT</v>
      </c>
    </row>
    <row r="2" spans="1:124" ht="21" customHeight="1">
      <c r="A2" s="433"/>
      <c r="B2" s="433"/>
      <c r="C2" s="433"/>
      <c r="D2" s="433"/>
      <c r="E2" s="433"/>
      <c r="F2" s="433"/>
      <c r="G2" s="433"/>
      <c r="H2" s="433"/>
      <c r="I2" s="433"/>
      <c r="J2" s="434">
        <f t="shared" ref="J2:AO2" ca="1" si="3">INDEX(CELL("largeur",J2),1,1)</f>
        <v>17</v>
      </c>
      <c r="K2" s="434">
        <f t="shared" ca="1" si="3"/>
        <v>17</v>
      </c>
      <c r="L2" s="434">
        <f t="shared" ca="1" si="3"/>
        <v>1</v>
      </c>
      <c r="M2" s="434">
        <f t="shared" ca="1" si="3"/>
        <v>17</v>
      </c>
      <c r="N2" s="434">
        <f t="shared" ca="1" si="3"/>
        <v>17</v>
      </c>
      <c r="O2" s="434">
        <f t="shared" ca="1" si="3"/>
        <v>1</v>
      </c>
      <c r="P2" s="434">
        <f t="shared" ca="1" si="3"/>
        <v>17</v>
      </c>
      <c r="Q2" s="434">
        <f t="shared" ca="1" si="3"/>
        <v>17</v>
      </c>
      <c r="R2" s="434">
        <f t="shared" ca="1" si="3"/>
        <v>1</v>
      </c>
      <c r="S2" s="434">
        <f t="shared" ca="1" si="3"/>
        <v>17</v>
      </c>
      <c r="T2" s="434">
        <f t="shared" ca="1" si="3"/>
        <v>17</v>
      </c>
      <c r="U2" s="434">
        <f t="shared" ca="1" si="3"/>
        <v>1</v>
      </c>
      <c r="V2" s="434">
        <f t="shared" ca="1" si="3"/>
        <v>17</v>
      </c>
      <c r="W2" s="434">
        <f t="shared" ca="1" si="3"/>
        <v>17</v>
      </c>
      <c r="X2" s="434">
        <f t="shared" ca="1" si="3"/>
        <v>1</v>
      </c>
      <c r="Y2" s="434">
        <f t="shared" ca="1" si="3"/>
        <v>17</v>
      </c>
      <c r="Z2" s="434">
        <f t="shared" ca="1" si="3"/>
        <v>17</v>
      </c>
      <c r="AA2" s="434">
        <f t="shared" ca="1" si="3"/>
        <v>1</v>
      </c>
      <c r="AB2" s="434">
        <f t="shared" ca="1" si="3"/>
        <v>17</v>
      </c>
      <c r="AC2" s="434">
        <f t="shared" ca="1" si="3"/>
        <v>17</v>
      </c>
      <c r="AD2" s="434">
        <f t="shared" ca="1" si="3"/>
        <v>1</v>
      </c>
      <c r="AE2" s="434">
        <f t="shared" ca="1" si="3"/>
        <v>17</v>
      </c>
      <c r="AF2" s="434">
        <f t="shared" ca="1" si="3"/>
        <v>17</v>
      </c>
      <c r="AG2" s="434">
        <f t="shared" ca="1" si="3"/>
        <v>1</v>
      </c>
      <c r="AH2" s="434">
        <f t="shared" ca="1" si="3"/>
        <v>17</v>
      </c>
      <c r="AI2" s="434">
        <f t="shared" ca="1" si="3"/>
        <v>17</v>
      </c>
      <c r="AJ2" s="434">
        <f t="shared" ca="1" si="3"/>
        <v>1</v>
      </c>
      <c r="AK2" s="434">
        <f t="shared" ca="1" si="3"/>
        <v>17</v>
      </c>
      <c r="AL2" s="434">
        <f t="shared" ca="1" si="3"/>
        <v>17</v>
      </c>
      <c r="AM2" s="434">
        <f t="shared" ca="1" si="3"/>
        <v>1</v>
      </c>
      <c r="AN2" s="434">
        <f t="shared" ca="1" si="3"/>
        <v>17</v>
      </c>
      <c r="AO2" s="434">
        <f t="shared" ca="1" si="3"/>
        <v>17</v>
      </c>
      <c r="AP2" s="434">
        <f t="shared" ref="AP2:BU2" ca="1" si="4">INDEX(CELL("largeur",AP2),1,1)</f>
        <v>1</v>
      </c>
      <c r="AQ2" s="434">
        <f t="shared" ca="1" si="4"/>
        <v>17</v>
      </c>
      <c r="AR2" s="434">
        <f t="shared" ca="1" si="4"/>
        <v>17</v>
      </c>
      <c r="AS2" s="434">
        <f t="shared" ca="1" si="4"/>
        <v>1</v>
      </c>
      <c r="AT2" s="434">
        <f t="shared" ca="1" si="4"/>
        <v>17</v>
      </c>
      <c r="AU2" s="434">
        <f t="shared" ca="1" si="4"/>
        <v>17</v>
      </c>
      <c r="AV2" s="434">
        <f t="shared" ca="1" si="4"/>
        <v>1</v>
      </c>
      <c r="AW2" s="434">
        <f t="shared" ca="1" si="4"/>
        <v>17</v>
      </c>
      <c r="AX2" s="434">
        <f t="shared" ca="1" si="4"/>
        <v>17</v>
      </c>
      <c r="AY2" s="434">
        <f t="shared" ca="1" si="4"/>
        <v>1</v>
      </c>
      <c r="AZ2" s="434">
        <f t="shared" ca="1" si="4"/>
        <v>17</v>
      </c>
      <c r="BA2" s="434">
        <f t="shared" ca="1" si="4"/>
        <v>17</v>
      </c>
      <c r="BB2" s="434">
        <f t="shared" ca="1" si="4"/>
        <v>1</v>
      </c>
      <c r="BC2" s="434">
        <f t="shared" ca="1" si="4"/>
        <v>17</v>
      </c>
      <c r="BD2" s="434">
        <f t="shared" ca="1" si="4"/>
        <v>17</v>
      </c>
      <c r="BE2" s="434">
        <f t="shared" ca="1" si="4"/>
        <v>1</v>
      </c>
      <c r="BF2" s="434">
        <f t="shared" ca="1" si="4"/>
        <v>17</v>
      </c>
      <c r="BG2" s="434">
        <f t="shared" ca="1" si="4"/>
        <v>17</v>
      </c>
      <c r="BH2" s="434">
        <f t="shared" ca="1" si="4"/>
        <v>1</v>
      </c>
      <c r="BI2" s="434">
        <f t="shared" ca="1" si="4"/>
        <v>17</v>
      </c>
      <c r="BJ2" s="434">
        <f t="shared" ca="1" si="4"/>
        <v>17</v>
      </c>
      <c r="BK2" s="434">
        <f t="shared" ca="1" si="4"/>
        <v>1</v>
      </c>
      <c r="BL2" s="434">
        <f t="shared" ca="1" si="4"/>
        <v>17</v>
      </c>
      <c r="BM2" s="434">
        <f t="shared" ca="1" si="4"/>
        <v>17</v>
      </c>
      <c r="BN2" s="434">
        <f t="shared" ca="1" si="4"/>
        <v>1</v>
      </c>
      <c r="BO2" s="434">
        <f t="shared" ca="1" si="4"/>
        <v>17</v>
      </c>
      <c r="BP2" s="434">
        <f t="shared" ca="1" si="4"/>
        <v>17</v>
      </c>
      <c r="BQ2" s="434">
        <f t="shared" ca="1" si="4"/>
        <v>1</v>
      </c>
      <c r="BR2" s="434">
        <f t="shared" ca="1" si="4"/>
        <v>17</v>
      </c>
      <c r="BS2" s="434">
        <f t="shared" ca="1" si="4"/>
        <v>17</v>
      </c>
      <c r="BT2" s="434">
        <f t="shared" ca="1" si="4"/>
        <v>1</v>
      </c>
      <c r="BU2" s="434">
        <f t="shared" ca="1" si="4"/>
        <v>17</v>
      </c>
      <c r="BV2" s="434">
        <f t="shared" ref="BV2:CE2" ca="1" si="5">INDEX(CELL("largeur",BV2),1,1)</f>
        <v>17</v>
      </c>
      <c r="BW2" s="434">
        <f t="shared" ca="1" si="5"/>
        <v>1</v>
      </c>
      <c r="BX2" s="434">
        <f t="shared" ca="1" si="5"/>
        <v>17</v>
      </c>
      <c r="BY2" s="434">
        <f t="shared" ca="1" si="5"/>
        <v>17</v>
      </c>
      <c r="BZ2" s="434">
        <f t="shared" ca="1" si="5"/>
        <v>1</v>
      </c>
      <c r="CA2" s="434">
        <f t="shared" ca="1" si="5"/>
        <v>17</v>
      </c>
      <c r="CB2" s="434">
        <f t="shared" ca="1" si="5"/>
        <v>17</v>
      </c>
      <c r="CC2" s="434">
        <f t="shared" ca="1" si="5"/>
        <v>1</v>
      </c>
      <c r="CD2" s="434">
        <f t="shared" ca="1" si="5"/>
        <v>17</v>
      </c>
      <c r="CE2" s="434">
        <f t="shared" ca="1" si="5"/>
        <v>17</v>
      </c>
      <c r="CF2" s="1903"/>
      <c r="CG2" s="428"/>
      <c r="CH2" s="428"/>
      <c r="CI2" s="435">
        <f ca="1">INDEX(CELL("largeur",CI2),1,1)</f>
        <v>17</v>
      </c>
      <c r="CJ2" s="435">
        <f ca="1">INDEX(CELL("largeur",CJ2),1,1)</f>
        <v>17</v>
      </c>
      <c r="CK2" s="430" t="b">
        <f ca="1">INDEX(CELL("largeur",CJ2),1,2)</f>
        <v>0</v>
      </c>
      <c r="CL2" s="435">
        <f ca="1">INDEX(CELL("largeur",CL2),1,1)</f>
        <v>17</v>
      </c>
      <c r="CM2" s="435">
        <f ca="1">INDEX(CELL("largeur",CM2),1,1)</f>
        <v>17</v>
      </c>
      <c r="CN2" s="430" t="b">
        <f ca="1">INDEX(CELL("largeur",CM2),1,2)</f>
        <v>0</v>
      </c>
      <c r="CO2" s="435">
        <f ca="1">INDEX(CELL("largeur",CO2),1,1)</f>
        <v>17</v>
      </c>
      <c r="CP2" s="435">
        <f ca="1">INDEX(CELL("largeur",CP2),1,1)</f>
        <v>17</v>
      </c>
      <c r="CQ2" s="430" t="b">
        <f ca="1">INDEX(CELL("largeur",CP2),1,2)</f>
        <v>0</v>
      </c>
      <c r="CR2" s="435">
        <f ca="1">INDEX(CELL("largeur",CR2),1,1)</f>
        <v>17</v>
      </c>
      <c r="CS2" s="435">
        <f ca="1">INDEX(CELL("largeur",CS2),1,1)</f>
        <v>17</v>
      </c>
      <c r="CT2" s="430" t="b">
        <f ca="1">INDEX(CELL("largeur",CS2),1,2)</f>
        <v>0</v>
      </c>
      <c r="CU2" s="435">
        <f ca="1">INDEX(CELL("largeur",CU2),1,1)</f>
        <v>17</v>
      </c>
      <c r="CV2" s="435">
        <f ca="1">INDEX(CELL("largeur",CV2),1,1)</f>
        <v>17</v>
      </c>
      <c r="CW2" s="430" t="b">
        <f ca="1">INDEX(CELL("largeur",CV2),1,2)</f>
        <v>0</v>
      </c>
      <c r="CX2" s="435">
        <f ca="1">INDEX(CELL("largeur",CX2),1,1)</f>
        <v>17</v>
      </c>
      <c r="CY2" s="435">
        <f ca="1">INDEX(CELL("largeur",CY2),1,1)</f>
        <v>17</v>
      </c>
      <c r="CZ2" s="430" t="b">
        <f ca="1">INDEX(CELL("largeur",CY2),1,2)</f>
        <v>0</v>
      </c>
      <c r="DA2" s="435">
        <f ca="1">INDEX(CELL("largeur",DA2),1,1)</f>
        <v>17</v>
      </c>
      <c r="DB2" s="435">
        <f ca="1">INDEX(CELL("largeur",DB2),1,1)</f>
        <v>17</v>
      </c>
      <c r="DC2" s="430" t="b">
        <f ca="1">INDEX(CELL("largeur",DB2),1,2)</f>
        <v>0</v>
      </c>
      <c r="DD2" s="435">
        <f ca="1">INDEX(CELL("largeur",DD2),1,1)</f>
        <v>17</v>
      </c>
      <c r="DE2" s="435">
        <f ca="1">INDEX(CELL("largeur",DE2),1,1)</f>
        <v>17</v>
      </c>
      <c r="DF2" s="430" t="b">
        <f ca="1">INDEX(CELL("largeur",DE2),1,2)</f>
        <v>0</v>
      </c>
      <c r="DG2" s="435">
        <f ca="1">INDEX(CELL("largeur",DG2),1,1)</f>
        <v>17</v>
      </c>
      <c r="DH2" s="435">
        <f ca="1">INDEX(CELL("largeur",DH2),1,1)</f>
        <v>17</v>
      </c>
      <c r="DI2" s="430" t="b">
        <f ca="1">INDEX(CELL("largeur",DH2),1,2)</f>
        <v>0</v>
      </c>
      <c r="DJ2" s="435">
        <f ca="1">INDEX(CELL("largeur",DJ2),1,1)</f>
        <v>17</v>
      </c>
      <c r="DK2" s="435">
        <f ca="1">INDEX(CELL("largeur",DK2),1,1)</f>
        <v>17</v>
      </c>
      <c r="DL2" s="430" t="b">
        <f ca="1">INDEX(CELL("largeur",DK2),1,2)</f>
        <v>0</v>
      </c>
      <c r="DM2" s="435">
        <f ca="1">INDEX(CELL("largeur",DM2),1,1)</f>
        <v>17</v>
      </c>
      <c r="DN2" s="435">
        <f ca="1">INDEX(CELL("largeur",DN2),1,1)</f>
        <v>17</v>
      </c>
      <c r="DO2" s="430" t="b">
        <f ca="1">INDEX(CELL("largeur",DN2),1,2)</f>
        <v>0</v>
      </c>
      <c r="DP2" s="435">
        <f ca="1">INDEX(CELL("largeur",DP2),1,1)</f>
        <v>27</v>
      </c>
      <c r="DQ2" s="1904"/>
      <c r="DR2" s="431">
        <v>1</v>
      </c>
      <c r="DS2" s="436"/>
      <c r="DT2" s="436" t="s">
        <v>1573</v>
      </c>
    </row>
    <row r="3" spans="1:124" ht="21" customHeight="1">
      <c r="A3" s="433"/>
      <c r="B3" s="433"/>
      <c r="C3" s="433"/>
      <c r="D3" s="433"/>
      <c r="E3" s="433"/>
      <c r="F3" s="433"/>
      <c r="G3" s="433"/>
      <c r="H3" s="433"/>
      <c r="I3" s="433"/>
      <c r="J3" s="437">
        <v>19</v>
      </c>
      <c r="K3" s="437">
        <v>19</v>
      </c>
      <c r="L3" s="430">
        <v>1</v>
      </c>
      <c r="M3" s="437">
        <v>19</v>
      </c>
      <c r="N3" s="437">
        <v>19</v>
      </c>
      <c r="O3" s="430">
        <v>1</v>
      </c>
      <c r="P3" s="437">
        <v>19</v>
      </c>
      <c r="Q3" s="437">
        <v>19</v>
      </c>
      <c r="R3" s="430">
        <v>1</v>
      </c>
      <c r="S3" s="437">
        <v>19</v>
      </c>
      <c r="T3" s="437">
        <v>19</v>
      </c>
      <c r="U3" s="430">
        <v>1</v>
      </c>
      <c r="V3" s="437">
        <v>19</v>
      </c>
      <c r="W3" s="437">
        <v>19</v>
      </c>
      <c r="X3" s="430">
        <v>1</v>
      </c>
      <c r="Y3" s="437">
        <v>19</v>
      </c>
      <c r="Z3" s="437">
        <v>19</v>
      </c>
      <c r="AA3" s="430">
        <v>1</v>
      </c>
      <c r="AB3" s="437">
        <v>19</v>
      </c>
      <c r="AC3" s="437">
        <v>19</v>
      </c>
      <c r="AD3" s="430">
        <v>1</v>
      </c>
      <c r="AE3" s="437">
        <v>19</v>
      </c>
      <c r="AF3" s="437">
        <v>19</v>
      </c>
      <c r="AG3" s="430">
        <v>1</v>
      </c>
      <c r="AH3" s="437">
        <v>19</v>
      </c>
      <c r="AI3" s="437">
        <v>19</v>
      </c>
      <c r="AJ3" s="438">
        <v>1</v>
      </c>
      <c r="AK3" s="437">
        <v>19</v>
      </c>
      <c r="AL3" s="437">
        <v>19</v>
      </c>
      <c r="AM3" s="438">
        <v>1</v>
      </c>
      <c r="AN3" s="437">
        <v>19</v>
      </c>
      <c r="AO3" s="437">
        <v>19</v>
      </c>
      <c r="AP3" s="438">
        <v>1</v>
      </c>
      <c r="AQ3" s="437">
        <v>19</v>
      </c>
      <c r="AR3" s="437">
        <v>19</v>
      </c>
      <c r="AS3" s="430">
        <v>1</v>
      </c>
      <c r="AT3" s="437">
        <v>19</v>
      </c>
      <c r="AU3" s="437">
        <v>19</v>
      </c>
      <c r="AV3" s="430">
        <v>1</v>
      </c>
      <c r="AW3" s="437">
        <v>19</v>
      </c>
      <c r="AX3" s="437">
        <v>19</v>
      </c>
      <c r="AY3" s="439">
        <v>1</v>
      </c>
      <c r="AZ3" s="437">
        <v>19</v>
      </c>
      <c r="BA3" s="437">
        <v>19</v>
      </c>
      <c r="BB3" s="430">
        <v>1</v>
      </c>
      <c r="BC3" s="437">
        <v>19</v>
      </c>
      <c r="BD3" s="437">
        <v>19</v>
      </c>
      <c r="BE3" s="430">
        <v>1</v>
      </c>
      <c r="BF3" s="437">
        <v>19</v>
      </c>
      <c r="BG3" s="437">
        <v>19</v>
      </c>
      <c r="BH3" s="430">
        <v>1</v>
      </c>
      <c r="BI3" s="437">
        <v>19</v>
      </c>
      <c r="BJ3" s="437">
        <v>19</v>
      </c>
      <c r="BK3" s="430">
        <v>1</v>
      </c>
      <c r="BL3" s="437">
        <v>19</v>
      </c>
      <c r="BM3" s="437">
        <v>19</v>
      </c>
      <c r="BN3" s="430">
        <v>1</v>
      </c>
      <c r="BO3" s="437">
        <v>19</v>
      </c>
      <c r="BP3" s="437">
        <v>19</v>
      </c>
      <c r="BQ3" s="430">
        <v>1</v>
      </c>
      <c r="BR3" s="437">
        <v>19</v>
      </c>
      <c r="BS3" s="437">
        <v>19</v>
      </c>
      <c r="BT3" s="430">
        <v>1</v>
      </c>
      <c r="BU3" s="437">
        <v>19</v>
      </c>
      <c r="BV3" s="437">
        <v>19</v>
      </c>
      <c r="BW3" s="430">
        <v>1</v>
      </c>
      <c r="BX3" s="437">
        <v>19</v>
      </c>
      <c r="BY3" s="437">
        <v>19</v>
      </c>
      <c r="BZ3" s="430">
        <v>1</v>
      </c>
      <c r="CA3" s="437">
        <v>19</v>
      </c>
      <c r="CB3" s="437">
        <v>19</v>
      </c>
      <c r="CC3" s="430">
        <v>1</v>
      </c>
      <c r="CD3" s="437">
        <v>19</v>
      </c>
      <c r="CE3" s="437">
        <v>19</v>
      </c>
      <c r="CF3" s="439" t="s">
        <v>1574</v>
      </c>
      <c r="CG3" s="428"/>
      <c r="CH3" s="428"/>
      <c r="CI3" s="437">
        <v>13</v>
      </c>
      <c r="CJ3" s="437">
        <v>13</v>
      </c>
      <c r="CL3" s="437">
        <v>13</v>
      </c>
      <c r="CM3" s="437">
        <v>13</v>
      </c>
      <c r="CO3" s="437">
        <v>13</v>
      </c>
      <c r="CP3" s="437">
        <v>13</v>
      </c>
      <c r="CR3" s="437">
        <v>13</v>
      </c>
      <c r="CS3" s="437">
        <v>13</v>
      </c>
      <c r="CU3" s="437">
        <v>13</v>
      </c>
      <c r="CV3" s="437">
        <v>13</v>
      </c>
      <c r="CX3" s="437">
        <v>13</v>
      </c>
      <c r="CY3" s="437">
        <v>13</v>
      </c>
      <c r="DA3" s="437">
        <v>13</v>
      </c>
      <c r="DB3" s="437">
        <v>13</v>
      </c>
      <c r="DD3" s="437">
        <v>13</v>
      </c>
      <c r="DE3" s="437">
        <v>13</v>
      </c>
      <c r="DG3" s="437">
        <v>13</v>
      </c>
      <c r="DH3" s="437">
        <v>13</v>
      </c>
      <c r="DJ3" s="437">
        <v>13</v>
      </c>
      <c r="DK3" s="437">
        <v>13</v>
      </c>
      <c r="DM3" s="437">
        <v>13</v>
      </c>
      <c r="DN3" s="437">
        <v>13</v>
      </c>
      <c r="DP3" s="437">
        <v>31</v>
      </c>
      <c r="DQ3" s="440" t="s">
        <v>1574</v>
      </c>
      <c r="DR3" s="431">
        <v>1</v>
      </c>
      <c r="DS3" s="441">
        <f ca="1">COUNTA(A1:DR124)+COUNTBLANK(A1:DR124)</f>
        <v>15815</v>
      </c>
      <c r="DT3" s="442" t="str">
        <f>"cellules entre"&amp;" " &amp;A1&amp;" et  "&amp;DR124</f>
        <v>cellules entre A1 et  DR124</v>
      </c>
    </row>
    <row r="4" spans="1:124" ht="15.75">
      <c r="B4" s="428"/>
      <c r="C4" s="428"/>
      <c r="D4" s="428"/>
      <c r="E4" s="428"/>
      <c r="F4" s="428"/>
      <c r="G4" s="428"/>
      <c r="H4" s="428"/>
      <c r="I4" s="428"/>
      <c r="J4" s="443" t="s">
        <v>1575</v>
      </c>
      <c r="K4" s="428"/>
      <c r="L4" s="428"/>
      <c r="M4" s="428"/>
      <c r="N4" s="428"/>
      <c r="O4" s="428"/>
      <c r="P4" s="428"/>
      <c r="Q4" s="428"/>
      <c r="R4" s="428"/>
      <c r="S4" s="428"/>
      <c r="T4" s="428"/>
      <c r="U4" s="428"/>
      <c r="V4" s="428"/>
      <c r="W4" s="428"/>
      <c r="X4" s="428"/>
      <c r="Y4" s="428"/>
      <c r="Z4" s="428"/>
      <c r="AA4" s="428"/>
      <c r="AB4" s="428"/>
      <c r="AC4" s="428"/>
      <c r="AD4" s="428"/>
      <c r="AE4" s="428"/>
      <c r="AF4" s="428"/>
      <c r="AG4" s="428"/>
      <c r="AH4" s="428"/>
      <c r="AI4" s="428"/>
      <c r="AJ4" s="428"/>
      <c r="AK4" s="428"/>
      <c r="AL4" s="428"/>
      <c r="AM4" s="428"/>
      <c r="AN4" s="428"/>
      <c r="AO4" s="428"/>
      <c r="AP4" s="428"/>
      <c r="AQ4" s="428"/>
      <c r="AR4" s="428"/>
      <c r="AS4" s="428"/>
      <c r="AT4" s="428"/>
      <c r="AU4" s="428"/>
      <c r="AV4" s="428"/>
      <c r="AW4" s="428"/>
      <c r="AX4" s="428"/>
      <c r="AY4" s="428"/>
      <c r="AZ4" s="428"/>
      <c r="BA4" s="428"/>
      <c r="BB4" s="428"/>
      <c r="BC4" s="428"/>
      <c r="BD4" s="428"/>
      <c r="BE4" s="428"/>
      <c r="BF4" s="428"/>
      <c r="BG4" s="428"/>
      <c r="BH4" s="428"/>
      <c r="BI4" s="428"/>
      <c r="BJ4" s="428"/>
      <c r="BK4" s="428"/>
      <c r="BL4" s="428"/>
      <c r="BM4" s="428"/>
      <c r="BN4" s="428"/>
      <c r="BO4" s="428"/>
      <c r="BP4" s="428"/>
      <c r="BQ4" s="428"/>
      <c r="BR4" s="428"/>
      <c r="BS4" s="428"/>
      <c r="BT4" s="428"/>
      <c r="BU4" s="428"/>
      <c r="BV4" s="428"/>
      <c r="BW4" s="428"/>
      <c r="BX4" s="428"/>
      <c r="BY4" s="428"/>
      <c r="BZ4" s="428"/>
      <c r="CA4" s="428"/>
      <c r="CB4" s="428"/>
      <c r="CC4" s="428"/>
      <c r="CD4" s="428"/>
      <c r="CE4" s="428"/>
      <c r="CF4" s="428"/>
      <c r="CG4" s="428"/>
      <c r="CH4" s="428"/>
      <c r="CI4" s="428"/>
      <c r="CJ4" s="428"/>
      <c r="CK4" s="428"/>
      <c r="CL4" s="428"/>
      <c r="CM4" s="428"/>
      <c r="CN4" s="428"/>
      <c r="CO4" s="428"/>
      <c r="CP4" s="428"/>
      <c r="CQ4" s="428"/>
      <c r="CR4" s="428"/>
      <c r="CS4" s="428"/>
      <c r="CT4" s="428"/>
      <c r="CU4" s="428"/>
      <c r="CV4" s="428"/>
      <c r="CW4" s="428"/>
      <c r="CX4" s="428"/>
      <c r="CY4" s="428"/>
      <c r="CZ4" s="428"/>
      <c r="DA4" s="428"/>
      <c r="DB4" s="428"/>
      <c r="DC4" s="428"/>
      <c r="DD4" s="428"/>
      <c r="DE4" s="428"/>
      <c r="DF4" s="428"/>
      <c r="DG4" s="428"/>
      <c r="DH4" s="428"/>
      <c r="DI4" s="428"/>
      <c r="DJ4" s="428"/>
      <c r="DK4" s="428"/>
      <c r="DL4" s="428"/>
      <c r="DM4" s="428"/>
      <c r="DN4" s="428"/>
      <c r="DO4" s="428"/>
      <c r="DP4" s="428"/>
      <c r="DQ4" s="428"/>
      <c r="DR4" s="431">
        <v>1</v>
      </c>
      <c r="DS4" s="441">
        <f ca="1">COUNTA(A1:DR124)</f>
        <v>2305</v>
      </c>
      <c r="DT4" s="442" t="s">
        <v>1576</v>
      </c>
    </row>
    <row r="5" spans="1:124" ht="21.75" customHeight="1">
      <c r="B5" s="428"/>
      <c r="C5" s="428"/>
      <c r="D5" s="428"/>
      <c r="E5" s="428"/>
      <c r="F5" s="428"/>
      <c r="G5" s="428"/>
      <c r="H5" s="428"/>
      <c r="I5" s="428"/>
      <c r="J5" s="443"/>
      <c r="K5" s="428"/>
      <c r="L5" s="428"/>
      <c r="M5" s="428"/>
      <c r="N5" s="428"/>
      <c r="O5" s="428"/>
      <c r="P5" s="428"/>
      <c r="Q5" s="428"/>
      <c r="R5" s="428"/>
      <c r="S5" s="428"/>
      <c r="T5" s="428"/>
      <c r="U5" s="428"/>
      <c r="V5" s="428"/>
      <c r="W5" s="428"/>
      <c r="X5" s="428"/>
      <c r="Y5" s="428"/>
      <c r="Z5" s="428"/>
      <c r="AA5" s="428"/>
      <c r="AB5" s="428"/>
      <c r="AC5" s="428"/>
      <c r="AD5" s="428"/>
      <c r="AE5" s="428"/>
      <c r="AF5" s="428"/>
      <c r="AG5" s="428"/>
      <c r="AH5" s="428"/>
      <c r="AI5" s="428"/>
      <c r="AJ5" s="444"/>
      <c r="AK5" s="428"/>
      <c r="AL5" s="428"/>
      <c r="AM5" s="444"/>
      <c r="AN5" s="428"/>
      <c r="AO5" s="428"/>
      <c r="AP5" s="444"/>
      <c r="AQ5" s="428"/>
      <c r="AR5" s="428"/>
      <c r="AS5" s="428"/>
      <c r="AT5" s="428"/>
      <c r="AU5" s="428"/>
      <c r="AV5" s="428"/>
      <c r="AW5" s="428"/>
      <c r="AX5" s="428"/>
      <c r="AY5" s="428"/>
      <c r="AZ5" s="428"/>
      <c r="BA5" s="428"/>
      <c r="BB5" s="428"/>
      <c r="BC5" s="428"/>
      <c r="BD5" s="428"/>
      <c r="BE5" s="428"/>
      <c r="BF5" s="428"/>
      <c r="BG5" s="428"/>
      <c r="BH5" s="428"/>
      <c r="BI5" s="428"/>
      <c r="BJ5" s="428"/>
      <c r="BK5" s="428"/>
      <c r="BL5" s="428"/>
      <c r="BM5" s="428"/>
      <c r="BN5" s="428"/>
      <c r="BO5" s="428"/>
      <c r="BP5" s="428"/>
      <c r="BQ5" s="428"/>
      <c r="BR5" s="428"/>
      <c r="BS5" s="428"/>
      <c r="BT5" s="428"/>
      <c r="BU5" s="428"/>
      <c r="BV5" s="428"/>
      <c r="BW5" s="428"/>
      <c r="BX5" s="428"/>
      <c r="BY5" s="428"/>
      <c r="BZ5" s="428"/>
      <c r="CA5" s="428"/>
      <c r="CB5" s="428"/>
      <c r="CC5" s="428"/>
      <c r="CD5" s="428"/>
      <c r="CE5" s="428"/>
      <c r="CF5" s="428"/>
      <c r="CG5" s="428"/>
      <c r="CH5" s="428"/>
      <c r="CI5" s="428"/>
      <c r="CJ5" s="428"/>
      <c r="CK5" s="428"/>
      <c r="CL5" s="428"/>
      <c r="CM5" s="428"/>
      <c r="CN5" s="428"/>
      <c r="CO5" s="428"/>
      <c r="CP5" s="428"/>
      <c r="CQ5" s="428"/>
      <c r="CR5" s="428"/>
      <c r="CS5" s="428"/>
      <c r="CT5" s="428"/>
      <c r="CU5" s="428"/>
      <c r="CV5" s="428"/>
      <c r="CW5" s="428"/>
      <c r="CX5" s="428"/>
      <c r="CY5" s="428"/>
      <c r="CZ5" s="428"/>
      <c r="DA5" s="428"/>
      <c r="DB5" s="428"/>
      <c r="DC5" s="428"/>
      <c r="DD5" s="428"/>
      <c r="DE5" s="428"/>
      <c r="DF5" s="428"/>
      <c r="DG5" s="428"/>
      <c r="DH5" s="428"/>
      <c r="DI5" s="428"/>
      <c r="DJ5" s="428"/>
      <c r="DK5" s="428"/>
      <c r="DL5" s="428"/>
      <c r="DM5" s="428"/>
      <c r="DN5" s="428"/>
      <c r="DO5" s="428"/>
      <c r="DP5" s="428"/>
      <c r="DQ5" s="428"/>
      <c r="DR5" s="431">
        <v>1</v>
      </c>
      <c r="DS5" s="441">
        <f ca="1">COUNTBLANK(A1:DR124)</f>
        <v>13510</v>
      </c>
      <c r="DT5" s="442" t="s">
        <v>1577</v>
      </c>
    </row>
    <row r="6" spans="1:124" ht="21.75" customHeight="1">
      <c r="B6" s="428"/>
      <c r="C6" s="428"/>
      <c r="D6" s="428"/>
      <c r="E6" s="428"/>
      <c r="F6" s="428"/>
      <c r="G6" s="428"/>
      <c r="H6" s="428"/>
      <c r="I6" s="428"/>
      <c r="J6" s="1905" t="s">
        <v>1578</v>
      </c>
      <c r="K6" s="1905"/>
      <c r="L6" s="1905"/>
      <c r="M6" s="1905"/>
      <c r="N6" s="1905"/>
      <c r="O6" s="1905"/>
      <c r="P6" s="1905"/>
      <c r="Q6" s="1905"/>
      <c r="R6" s="445"/>
      <c r="S6" s="428"/>
      <c r="T6" s="428"/>
      <c r="U6" s="428"/>
      <c r="V6" s="428"/>
      <c r="W6" s="428"/>
      <c r="X6" s="428"/>
      <c r="Y6" s="428"/>
      <c r="Z6" s="446" t="str">
        <f ca="1">"Page N°"&amp;_xlfn.SHEET()</f>
        <v>Page N°38</v>
      </c>
      <c r="AA6" s="428"/>
      <c r="AB6" s="447" t="s">
        <v>1579</v>
      </c>
      <c r="AC6" s="428"/>
      <c r="AD6" s="428"/>
      <c r="AE6" s="428"/>
      <c r="AF6" s="428"/>
      <c r="AG6" s="428"/>
      <c r="AH6" s="428"/>
      <c r="AI6" s="428"/>
      <c r="AJ6" s="448"/>
      <c r="AK6" s="428"/>
      <c r="AL6" s="428"/>
      <c r="AM6" s="448"/>
      <c r="AN6" s="428"/>
      <c r="AO6" s="428"/>
      <c r="AP6" s="448"/>
      <c r="AQ6" s="428"/>
      <c r="AR6" s="428"/>
      <c r="AS6" s="428"/>
      <c r="AT6" s="428"/>
      <c r="AU6" s="428"/>
      <c r="AV6" s="428"/>
      <c r="AW6" s="428"/>
      <c r="AX6" s="428"/>
      <c r="AY6" s="428"/>
      <c r="AZ6" s="1906" t="s">
        <v>1580</v>
      </c>
      <c r="BA6" s="1906"/>
      <c r="BB6" s="1906"/>
      <c r="BC6" s="1906"/>
      <c r="BD6" s="1906"/>
      <c r="BE6" s="1906"/>
      <c r="BF6" s="1906"/>
      <c r="BG6" s="1906"/>
      <c r="BH6" s="449"/>
      <c r="BI6" s="428"/>
      <c r="BJ6" s="428"/>
      <c r="BK6" s="428"/>
      <c r="BL6" s="428"/>
      <c r="BM6" s="428"/>
      <c r="BN6" s="428"/>
      <c r="BO6" s="428"/>
      <c r="BP6" s="428"/>
      <c r="BQ6" s="428"/>
      <c r="BR6" s="428"/>
      <c r="BS6" s="428"/>
      <c r="BT6" s="428"/>
      <c r="BU6" s="428"/>
      <c r="BV6" s="428"/>
      <c r="BW6" s="428"/>
      <c r="BX6" s="428"/>
      <c r="BY6" s="428"/>
      <c r="BZ6" s="428"/>
      <c r="CA6" s="428"/>
      <c r="CB6" s="428"/>
      <c r="CC6" s="428"/>
      <c r="CD6" s="428"/>
      <c r="CE6" s="428"/>
      <c r="CF6" s="428"/>
      <c r="CG6" s="428"/>
      <c r="CH6" s="428"/>
      <c r="CI6" s="1905" t="s">
        <v>1581</v>
      </c>
      <c r="CJ6" s="1905"/>
      <c r="CK6" s="1905"/>
      <c r="CL6" s="1905"/>
      <c r="CM6" s="1905"/>
      <c r="CN6" s="1905"/>
      <c r="CO6" s="1905"/>
      <c r="CP6" s="1905"/>
      <c r="CQ6" s="445"/>
      <c r="CR6" s="428"/>
      <c r="CS6" s="428"/>
      <c r="CT6" s="428"/>
      <c r="CU6" s="428"/>
      <c r="CV6" s="428"/>
      <c r="CW6" s="428"/>
      <c r="CX6" s="428"/>
      <c r="CY6" s="428"/>
      <c r="CZ6" s="428"/>
      <c r="DA6" s="428"/>
      <c r="DB6" s="428"/>
      <c r="DC6" s="428"/>
      <c r="DD6" s="428"/>
      <c r="DE6" s="428"/>
      <c r="DF6" s="428"/>
      <c r="DG6" s="428"/>
      <c r="DH6" s="428"/>
      <c r="DI6" s="428"/>
      <c r="DJ6" s="428"/>
      <c r="DK6" s="428"/>
      <c r="DL6" s="428"/>
      <c r="DM6" s="450" t="s">
        <v>888</v>
      </c>
      <c r="DN6" s="451" t="str">
        <f>DR124</f>
        <v>DR124</v>
      </c>
      <c r="DO6" s="428"/>
      <c r="DP6" s="428"/>
      <c r="DQ6" s="428"/>
      <c r="DR6" s="431">
        <v>1</v>
      </c>
      <c r="DS6" s="441">
        <f>SUM(DR1:DR122)+2</f>
        <v>124</v>
      </c>
      <c r="DT6" s="442" t="s">
        <v>1582</v>
      </c>
    </row>
    <row r="7" spans="1:124" ht="22.5" customHeight="1">
      <c r="B7" s="428"/>
      <c r="C7" s="428"/>
      <c r="D7" s="428"/>
      <c r="E7" s="428"/>
      <c r="F7" s="428"/>
      <c r="G7" s="428"/>
      <c r="H7" s="428"/>
      <c r="I7" s="428"/>
      <c r="J7" s="1905"/>
      <c r="K7" s="1905"/>
      <c r="L7" s="1905"/>
      <c r="M7" s="1905"/>
      <c r="N7" s="1905"/>
      <c r="O7" s="1905"/>
      <c r="P7" s="1905"/>
      <c r="Q7" s="1905"/>
      <c r="R7" s="445"/>
      <c r="S7" s="428"/>
      <c r="T7" s="428"/>
      <c r="U7" s="428"/>
      <c r="V7" s="428"/>
      <c r="W7" s="428"/>
      <c r="X7" s="428"/>
      <c r="Y7" s="428"/>
      <c r="AA7" s="428"/>
      <c r="AB7" s="428"/>
      <c r="AC7" s="428"/>
      <c r="AD7" s="428"/>
      <c r="AE7" s="428"/>
      <c r="AF7" s="452"/>
      <c r="AG7" s="428"/>
      <c r="AH7" s="428"/>
      <c r="AI7" s="428"/>
      <c r="AJ7" s="444"/>
      <c r="AK7" s="428"/>
      <c r="AL7" s="428"/>
      <c r="AM7" s="444"/>
      <c r="AN7" s="428"/>
      <c r="AO7" s="452"/>
      <c r="AP7" s="444"/>
      <c r="AQ7" s="428"/>
      <c r="AR7" s="428"/>
      <c r="AS7" s="428"/>
      <c r="AT7" s="428"/>
      <c r="AU7" s="428"/>
      <c r="AV7" s="428"/>
      <c r="AW7" s="428"/>
      <c r="AX7" s="428"/>
      <c r="AY7" s="428"/>
      <c r="AZ7" s="1906"/>
      <c r="BA7" s="1906"/>
      <c r="BB7" s="1906"/>
      <c r="BC7" s="1906"/>
      <c r="BD7" s="1906"/>
      <c r="BE7" s="1906"/>
      <c r="BF7" s="1906"/>
      <c r="BG7" s="1906"/>
      <c r="BH7" s="449"/>
      <c r="BI7" s="428"/>
      <c r="BJ7" s="428"/>
      <c r="BK7" s="428"/>
      <c r="BL7" s="428"/>
      <c r="BM7" s="428"/>
      <c r="BN7" s="428"/>
      <c r="BO7" s="428"/>
      <c r="BP7" s="428"/>
      <c r="BQ7" s="428"/>
      <c r="BR7" s="428"/>
      <c r="BS7" s="428"/>
      <c r="BT7" s="428"/>
      <c r="BU7" s="428"/>
      <c r="BV7" s="428"/>
      <c r="BW7" s="428"/>
      <c r="BX7" s="428"/>
      <c r="BY7" s="428"/>
      <c r="BZ7" s="428"/>
      <c r="CA7" s="428"/>
      <c r="CB7" s="428"/>
      <c r="CC7" s="428"/>
      <c r="CD7" s="428"/>
      <c r="CE7" s="428"/>
      <c r="CF7" s="428"/>
      <c r="CG7" s="428"/>
      <c r="CH7" s="428"/>
      <c r="CI7" s="1905"/>
      <c r="CJ7" s="1905"/>
      <c r="CK7" s="1905"/>
      <c r="CL7" s="1905"/>
      <c r="CM7" s="1905"/>
      <c r="CN7" s="1905"/>
      <c r="CO7" s="1905"/>
      <c r="CP7" s="1905"/>
      <c r="CQ7" s="445"/>
      <c r="CR7" s="428"/>
      <c r="CS7" s="428"/>
      <c r="CT7" s="428"/>
      <c r="CU7" s="428"/>
      <c r="CV7" s="428"/>
      <c r="CW7" s="428"/>
      <c r="CX7" s="428"/>
      <c r="CY7" s="428"/>
      <c r="CZ7" s="428"/>
      <c r="DA7" s="428"/>
      <c r="DB7" s="428"/>
      <c r="DC7" s="428"/>
      <c r="DD7" s="428"/>
      <c r="DE7" s="428"/>
      <c r="DF7" s="428"/>
      <c r="DG7" s="428"/>
      <c r="DH7" s="428"/>
      <c r="DI7" s="428"/>
      <c r="DJ7" s="428"/>
      <c r="DK7" s="428"/>
      <c r="DL7" s="428"/>
      <c r="DM7" s="428"/>
      <c r="DN7" s="428"/>
      <c r="DO7" s="428"/>
      <c r="DP7" s="428"/>
      <c r="DQ7" s="428"/>
      <c r="DR7" s="431">
        <v>1</v>
      </c>
      <c r="DS7" s="441">
        <f>SUM(A124:AY124)+1</f>
        <v>44</v>
      </c>
      <c r="DT7" s="442" t="s">
        <v>1583</v>
      </c>
    </row>
    <row r="8" spans="1:124" ht="18" customHeight="1">
      <c r="A8" s="428"/>
      <c r="B8" s="110" t="s">
        <v>908</v>
      </c>
      <c r="C8" s="428"/>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28"/>
      <c r="AF8" s="428"/>
      <c r="AG8" s="428"/>
      <c r="AH8" s="428"/>
      <c r="AI8" s="428"/>
      <c r="AJ8" s="444"/>
      <c r="AK8" s="428"/>
      <c r="AL8" s="428"/>
      <c r="AM8" s="444"/>
      <c r="AN8" s="428"/>
      <c r="AO8" s="428"/>
      <c r="AP8" s="444"/>
      <c r="AQ8" s="453"/>
      <c r="AR8" s="453"/>
      <c r="AS8" s="428"/>
      <c r="AT8" s="428"/>
      <c r="AU8" s="428"/>
      <c r="AV8" s="428"/>
      <c r="AW8" s="428"/>
      <c r="AX8" s="428"/>
      <c r="AY8" s="428"/>
      <c r="AZ8" s="428"/>
      <c r="BA8" s="428"/>
      <c r="BB8" s="428"/>
      <c r="BC8" s="428"/>
      <c r="BD8" s="428"/>
      <c r="BE8" s="428"/>
      <c r="BF8" s="428"/>
      <c r="BG8" s="428"/>
      <c r="BH8" s="428"/>
      <c r="BI8" s="428"/>
      <c r="BJ8" s="428"/>
      <c r="BK8" s="428"/>
      <c r="BL8" s="428"/>
      <c r="BM8" s="428"/>
      <c r="BN8" s="428"/>
      <c r="BO8" s="428"/>
      <c r="BP8" s="428"/>
      <c r="BQ8" s="428"/>
      <c r="BR8" s="428"/>
      <c r="BS8" s="428"/>
      <c r="BT8" s="428"/>
      <c r="BU8" s="428"/>
      <c r="BV8" s="428"/>
      <c r="BW8" s="428"/>
      <c r="BX8" s="428"/>
      <c r="BY8" s="428"/>
      <c r="BZ8" s="428"/>
      <c r="CA8" s="428"/>
      <c r="CB8" s="428"/>
      <c r="CC8" s="428"/>
      <c r="CD8" s="428"/>
      <c r="CE8" s="428"/>
      <c r="CF8" s="428"/>
      <c r="CG8" s="428"/>
      <c r="CH8" s="428"/>
      <c r="CI8" s="428"/>
      <c r="CJ8" s="428"/>
      <c r="CK8" s="428"/>
      <c r="CL8" s="428"/>
      <c r="CM8" s="428"/>
      <c r="CN8" s="428"/>
      <c r="CO8" s="428"/>
      <c r="CP8" s="428"/>
      <c r="CQ8" s="428"/>
      <c r="CR8" s="428"/>
      <c r="CS8" s="428"/>
      <c r="CT8" s="428"/>
      <c r="CU8" s="428"/>
      <c r="CV8" s="428"/>
      <c r="CW8" s="428"/>
      <c r="CX8" s="428"/>
      <c r="CY8" s="428"/>
      <c r="CZ8" s="428"/>
      <c r="DA8" s="428"/>
      <c r="DB8" s="428"/>
      <c r="DC8" s="428"/>
      <c r="DD8" s="428"/>
      <c r="DE8" s="428"/>
      <c r="DF8" s="428"/>
      <c r="DG8" s="428"/>
      <c r="DH8" s="428"/>
      <c r="DI8" s="428"/>
      <c r="DJ8" s="428"/>
      <c r="DK8" s="428"/>
      <c r="DL8" s="428"/>
      <c r="DM8" s="428"/>
      <c r="DN8" s="428"/>
      <c r="DO8" s="428"/>
      <c r="DP8" s="428"/>
      <c r="DQ8" s="428"/>
      <c r="DR8" s="431">
        <v>1</v>
      </c>
      <c r="DT8" s="430"/>
    </row>
    <row r="9" spans="1:124" ht="18" customHeight="1" thickBot="1">
      <c r="A9" s="428"/>
      <c r="B9" s="110" t="s">
        <v>3716</v>
      </c>
      <c r="C9" s="87"/>
      <c r="D9" s="87"/>
      <c r="E9" s="87"/>
      <c r="F9" s="87"/>
      <c r="G9" s="87"/>
      <c r="H9" s="428"/>
      <c r="I9" s="428"/>
      <c r="J9" s="428"/>
      <c r="K9" s="428"/>
      <c r="L9" s="428"/>
      <c r="M9" s="428"/>
      <c r="N9" s="428"/>
      <c r="O9" s="428"/>
      <c r="P9" s="428"/>
      <c r="Q9" s="428"/>
      <c r="R9" s="428"/>
      <c r="S9" s="428"/>
      <c r="T9" s="428"/>
      <c r="U9" s="428"/>
      <c r="V9" s="428"/>
      <c r="W9" s="428"/>
      <c r="X9" s="428"/>
      <c r="Y9" s="428"/>
      <c r="Z9" s="428"/>
      <c r="AA9" s="428"/>
      <c r="AB9" s="428"/>
      <c r="AC9" s="428"/>
      <c r="AD9" s="428"/>
      <c r="AE9" s="428"/>
      <c r="AF9" s="428"/>
      <c r="AG9" s="428"/>
      <c r="AH9" s="428"/>
      <c r="AI9" s="428"/>
      <c r="AJ9" s="444"/>
      <c r="AK9" s="428"/>
      <c r="AL9" s="428"/>
      <c r="AM9" s="444"/>
      <c r="AN9" s="428"/>
      <c r="AO9" s="428"/>
      <c r="AP9" s="444"/>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28"/>
      <c r="BU9" s="428"/>
      <c r="BV9" s="428"/>
      <c r="BW9" s="428"/>
      <c r="BX9" s="428"/>
      <c r="BY9" s="428"/>
      <c r="BZ9" s="428"/>
      <c r="CA9" s="428"/>
      <c r="CB9" s="428"/>
      <c r="CC9" s="428"/>
      <c r="CD9" s="428"/>
      <c r="CE9" s="428"/>
      <c r="CF9" s="428"/>
      <c r="CG9" s="428"/>
      <c r="CH9" s="428"/>
      <c r="CI9" s="428"/>
      <c r="CJ9" s="428"/>
      <c r="CK9" s="428"/>
      <c r="CL9" s="428"/>
      <c r="CM9" s="428"/>
      <c r="CN9" s="428"/>
      <c r="CO9" s="428"/>
      <c r="CP9" s="428"/>
      <c r="CQ9" s="428"/>
      <c r="CR9" s="428"/>
      <c r="CS9" s="428"/>
      <c r="CT9" s="428"/>
      <c r="CU9" s="428"/>
      <c r="CV9" s="428"/>
      <c r="CW9" s="428"/>
      <c r="CX9" s="428"/>
      <c r="CY9" s="428"/>
      <c r="CZ9" s="428"/>
      <c r="DA9" s="428"/>
      <c r="DB9" s="428"/>
      <c r="DC9" s="428"/>
      <c r="DD9" s="428"/>
      <c r="DE9" s="428"/>
      <c r="DF9" s="428"/>
      <c r="DG9" s="428"/>
      <c r="DH9" s="428"/>
      <c r="DI9" s="428"/>
      <c r="DJ9" s="428"/>
      <c r="DK9" s="428"/>
      <c r="DL9" s="428"/>
      <c r="DM9" s="428"/>
      <c r="DN9" s="428"/>
      <c r="DO9" s="428"/>
      <c r="DP9" s="428"/>
      <c r="DQ9" s="428"/>
      <c r="DR9" s="431">
        <v>1</v>
      </c>
      <c r="DT9" s="455" t="s">
        <v>1584</v>
      </c>
    </row>
    <row r="10" spans="1:124" ht="18" customHeight="1" thickBot="1">
      <c r="A10" s="428"/>
      <c r="B10" s="1829" t="s">
        <v>920</v>
      </c>
      <c r="C10" s="1829"/>
      <c r="D10" s="1824" t="s">
        <v>921</v>
      </c>
      <c r="E10" s="1824"/>
      <c r="F10" s="1825" t="s">
        <v>922</v>
      </c>
      <c r="G10" s="1825"/>
      <c r="H10" s="428"/>
      <c r="I10" s="428"/>
      <c r="J10" s="1901" t="s">
        <v>920</v>
      </c>
      <c r="K10" s="1901"/>
      <c r="L10" s="456"/>
      <c r="M10" s="1829" t="s">
        <v>920</v>
      </c>
      <c r="N10" s="1829"/>
      <c r="O10" s="456"/>
      <c r="P10" s="1833" t="s">
        <v>896</v>
      </c>
      <c r="Q10" s="1833"/>
      <c r="R10" s="428"/>
      <c r="S10" s="1830" t="s">
        <v>920</v>
      </c>
      <c r="T10" s="1830"/>
      <c r="U10" s="428"/>
      <c r="V10" s="1831" t="s">
        <v>920</v>
      </c>
      <c r="W10" s="1831"/>
      <c r="X10" s="456"/>
      <c r="Y10" s="1832" t="s">
        <v>920</v>
      </c>
      <c r="Z10" s="1832"/>
      <c r="AA10" s="457"/>
      <c r="AB10" s="1824" t="s">
        <v>920</v>
      </c>
      <c r="AC10" s="1824"/>
      <c r="AD10" s="457"/>
      <c r="AE10" s="1825" t="s">
        <v>920</v>
      </c>
      <c r="AF10" s="1825"/>
      <c r="AG10" s="457"/>
      <c r="AH10" s="1826" t="s">
        <v>920</v>
      </c>
      <c r="AI10" s="1826"/>
      <c r="AJ10" s="458"/>
      <c r="AK10" s="1827" t="s">
        <v>920</v>
      </c>
      <c r="AL10" s="1827"/>
      <c r="AM10" s="458"/>
      <c r="AN10" s="1828" t="s">
        <v>920</v>
      </c>
      <c r="AO10" s="1828"/>
      <c r="AP10" s="458"/>
      <c r="AQ10" s="1902" t="s">
        <v>1585</v>
      </c>
      <c r="AR10" s="1902"/>
      <c r="AS10" s="456"/>
      <c r="AT10" s="1902" t="s">
        <v>1585</v>
      </c>
      <c r="AU10" s="1902"/>
      <c r="AV10" s="456"/>
      <c r="AW10" s="457"/>
      <c r="AX10" s="457"/>
      <c r="AY10" s="456"/>
      <c r="AZ10" s="1834" t="s">
        <v>1586</v>
      </c>
      <c r="BA10" s="1834"/>
      <c r="BB10" s="456"/>
      <c r="BC10" s="1829" t="s">
        <v>1587</v>
      </c>
      <c r="BD10" s="1829"/>
      <c r="BE10" s="456"/>
      <c r="BF10" s="1833"/>
      <c r="BG10" s="1833"/>
      <c r="BH10" s="456"/>
      <c r="BI10" s="1830" t="s">
        <v>1588</v>
      </c>
      <c r="BJ10" s="1830"/>
      <c r="BK10" s="456"/>
      <c r="BL10" s="1831" t="s">
        <v>1588</v>
      </c>
      <c r="BM10" s="1831"/>
      <c r="BN10" s="456"/>
      <c r="BO10" s="1832" t="s">
        <v>1588</v>
      </c>
      <c r="BP10" s="1832"/>
      <c r="BQ10" s="456"/>
      <c r="BR10" s="1824" t="s">
        <v>1588</v>
      </c>
      <c r="BS10" s="1824"/>
      <c r="BT10" s="456"/>
      <c r="BU10" s="1825" t="s">
        <v>1588</v>
      </c>
      <c r="BV10" s="1825"/>
      <c r="BW10" s="456"/>
      <c r="BX10" s="1826" t="s">
        <v>1588</v>
      </c>
      <c r="BY10" s="1826"/>
      <c r="BZ10" s="456"/>
      <c r="CA10" s="1827" t="s">
        <v>1588</v>
      </c>
      <c r="CB10" s="1827"/>
      <c r="CC10" s="456"/>
      <c r="CD10" s="1828" t="s">
        <v>1589</v>
      </c>
      <c r="CE10" s="1828"/>
      <c r="CF10" s="456"/>
      <c r="CG10" s="459" t="s">
        <v>1590</v>
      </c>
      <c r="CH10" s="456"/>
      <c r="CI10" s="1834" t="s">
        <v>1591</v>
      </c>
      <c r="CJ10" s="1834"/>
      <c r="CK10" s="456"/>
      <c r="CL10" s="1829"/>
      <c r="CM10" s="1829"/>
      <c r="CN10" s="456"/>
      <c r="CO10" s="1833" t="s">
        <v>1592</v>
      </c>
      <c r="CP10" s="1833"/>
      <c r="CQ10" s="456"/>
      <c r="CR10" s="1830" t="s">
        <v>1593</v>
      </c>
      <c r="CS10" s="1830"/>
      <c r="CT10" s="456"/>
      <c r="CU10" s="1831" t="s">
        <v>1593</v>
      </c>
      <c r="CV10" s="1831"/>
      <c r="CW10" s="456"/>
      <c r="CX10" s="1832" t="s">
        <v>1593</v>
      </c>
      <c r="CY10" s="1832"/>
      <c r="CZ10" s="456"/>
      <c r="DA10" s="1824" t="s">
        <v>1593</v>
      </c>
      <c r="DB10" s="1824"/>
      <c r="DC10" s="456"/>
      <c r="DD10" s="1825" t="s">
        <v>922</v>
      </c>
      <c r="DE10" s="1825"/>
      <c r="DF10" s="456"/>
      <c r="DG10" s="1826" t="s">
        <v>1593</v>
      </c>
      <c r="DH10" s="1826"/>
      <c r="DI10" s="456"/>
      <c r="DJ10" s="1827" t="s">
        <v>1594</v>
      </c>
      <c r="DK10" s="1827"/>
      <c r="DL10" s="456"/>
      <c r="DM10" s="1828" t="s">
        <v>1595</v>
      </c>
      <c r="DN10" s="1828"/>
      <c r="DP10" s="460" t="s">
        <v>1590</v>
      </c>
      <c r="DR10" s="431">
        <v>1</v>
      </c>
      <c r="DT10" s="455" t="s">
        <v>1596</v>
      </c>
    </row>
    <row r="11" spans="1:124" ht="18" customHeight="1" thickBot="1">
      <c r="A11" s="428"/>
      <c r="B11" s="1829" t="s">
        <v>920</v>
      </c>
      <c r="C11" s="1829"/>
      <c r="D11" s="1824" t="s">
        <v>921</v>
      </c>
      <c r="E11" s="1824"/>
      <c r="F11" s="1825" t="s">
        <v>922</v>
      </c>
      <c r="G11" s="1825"/>
      <c r="H11" s="428"/>
      <c r="I11" s="428"/>
      <c r="J11" s="461" t="s">
        <v>1597</v>
      </c>
      <c r="K11" s="462"/>
      <c r="L11" s="456"/>
      <c r="M11" s="461"/>
      <c r="N11" s="462"/>
      <c r="O11" s="456"/>
      <c r="P11" s="461"/>
      <c r="Q11" s="462"/>
      <c r="R11" s="428"/>
      <c r="S11" s="461"/>
      <c r="T11" s="462"/>
      <c r="U11" s="428"/>
      <c r="V11" s="461"/>
      <c r="W11" s="462"/>
      <c r="X11" s="456"/>
      <c r="Y11" s="461" t="s">
        <v>1597</v>
      </c>
      <c r="Z11" s="462"/>
      <c r="AA11" s="456"/>
      <c r="AB11" s="461" t="s">
        <v>1597</v>
      </c>
      <c r="AC11" s="462"/>
      <c r="AD11" s="456"/>
      <c r="AE11" s="461" t="s">
        <v>1597</v>
      </c>
      <c r="AF11" s="462"/>
      <c r="AG11" s="456"/>
      <c r="AH11" s="461" t="s">
        <v>1597</v>
      </c>
      <c r="AI11" s="462"/>
      <c r="AJ11" s="458"/>
      <c r="AK11" s="461"/>
      <c r="AL11" s="462"/>
      <c r="AM11" s="458"/>
      <c r="AN11" s="461"/>
      <c r="AO11" s="462"/>
      <c r="AP11" s="458"/>
      <c r="AQ11" s="463"/>
      <c r="AR11" s="463"/>
      <c r="AS11" s="456"/>
      <c r="AT11" s="456"/>
      <c r="AU11" s="456"/>
      <c r="AV11" s="456"/>
      <c r="AW11" s="456"/>
      <c r="AX11" s="456"/>
      <c r="AY11" s="456"/>
      <c r="AZ11" s="461" t="s">
        <v>1598</v>
      </c>
      <c r="BA11" s="462"/>
      <c r="BB11" s="456"/>
      <c r="BC11" s="461" t="s">
        <v>1598</v>
      </c>
      <c r="BD11" s="462"/>
      <c r="BE11" s="456"/>
      <c r="BF11" s="461" t="s">
        <v>1598</v>
      </c>
      <c r="BG11" s="462"/>
      <c r="BH11" s="456"/>
      <c r="BI11" s="463" t="s">
        <v>1598</v>
      </c>
      <c r="BJ11" s="463"/>
      <c r="BK11" s="456"/>
      <c r="BL11" s="461" t="s">
        <v>1598</v>
      </c>
      <c r="BM11" s="462"/>
      <c r="BN11" s="456"/>
      <c r="BO11" s="461" t="s">
        <v>1598</v>
      </c>
      <c r="BP11" s="462"/>
      <c r="BQ11" s="456"/>
      <c r="BR11" s="461" t="s">
        <v>1598</v>
      </c>
      <c r="BS11" s="462"/>
      <c r="BT11" s="456"/>
      <c r="BU11" s="463" t="s">
        <v>1598</v>
      </c>
      <c r="BV11" s="463"/>
      <c r="BW11" s="456"/>
      <c r="BX11" s="463" t="s">
        <v>1598</v>
      </c>
      <c r="BY11" s="463"/>
      <c r="BZ11" s="456"/>
      <c r="CA11" s="463" t="s">
        <v>1598</v>
      </c>
      <c r="CB11" s="463"/>
      <c r="CC11" s="456"/>
      <c r="CD11" s="461" t="s">
        <v>1598</v>
      </c>
      <c r="CE11" s="462"/>
      <c r="CF11" s="456"/>
      <c r="CG11" s="464" t="s">
        <v>1599</v>
      </c>
      <c r="CH11" s="456"/>
      <c r="CI11" s="461" t="s">
        <v>1598</v>
      </c>
      <c r="CJ11" s="462"/>
      <c r="CK11" s="456"/>
      <c r="CL11" s="463" t="s">
        <v>1598</v>
      </c>
      <c r="CM11" s="463"/>
      <c r="CN11" s="456"/>
      <c r="CO11" s="463" t="s">
        <v>1598</v>
      </c>
      <c r="CP11" s="463"/>
      <c r="CQ11" s="456"/>
      <c r="CR11" s="463" t="s">
        <v>1598</v>
      </c>
      <c r="CS11" s="463"/>
      <c r="CT11" s="456"/>
      <c r="CU11" s="463" t="s">
        <v>1598</v>
      </c>
      <c r="CV11" s="463"/>
      <c r="CW11" s="456"/>
      <c r="CX11" s="465" t="s">
        <v>1598</v>
      </c>
      <c r="CY11" s="465"/>
      <c r="CZ11" s="456"/>
      <c r="DA11" s="463" t="s">
        <v>1598</v>
      </c>
      <c r="DB11" s="463"/>
      <c r="DC11" s="456"/>
      <c r="DD11" s="463" t="s">
        <v>1598</v>
      </c>
      <c r="DE11" s="463"/>
      <c r="DF11" s="456"/>
      <c r="DG11" s="463" t="s">
        <v>1598</v>
      </c>
      <c r="DH11" s="463"/>
      <c r="DI11" s="456"/>
      <c r="DJ11" s="461" t="s">
        <v>1598</v>
      </c>
      <c r="DK11" s="462"/>
      <c r="DL11" s="456"/>
      <c r="DM11" s="463" t="s">
        <v>1598</v>
      </c>
      <c r="DN11" s="463"/>
      <c r="DP11" s="460" t="s">
        <v>1600</v>
      </c>
      <c r="DR11" s="431">
        <v>1</v>
      </c>
      <c r="DT11" s="455"/>
    </row>
    <row r="12" spans="1:124" ht="18" customHeight="1">
      <c r="A12" s="428"/>
      <c r="B12" s="428"/>
      <c r="C12" s="428"/>
      <c r="D12" s="428"/>
      <c r="E12" s="428"/>
      <c r="F12" s="428"/>
      <c r="G12" s="428"/>
      <c r="H12" s="428"/>
      <c r="I12" s="428"/>
      <c r="J12" s="1901" t="s">
        <v>1601</v>
      </c>
      <c r="K12" s="1901"/>
      <c r="L12" s="456"/>
      <c r="M12" s="1829" t="s">
        <v>1602</v>
      </c>
      <c r="N12" s="1829"/>
      <c r="O12" s="456"/>
      <c r="P12" s="1833" t="s">
        <v>1603</v>
      </c>
      <c r="Q12" s="1833"/>
      <c r="R12" s="428"/>
      <c r="S12" s="1830"/>
      <c r="T12" s="1830"/>
      <c r="U12" s="428"/>
      <c r="V12" s="1831" t="s">
        <v>1604</v>
      </c>
      <c r="W12" s="1831"/>
      <c r="X12" s="456"/>
      <c r="Y12" s="1832" t="s">
        <v>1605</v>
      </c>
      <c r="Z12" s="1832"/>
      <c r="AA12" s="466"/>
      <c r="AB12" s="1824" t="s">
        <v>1606</v>
      </c>
      <c r="AC12" s="1824"/>
      <c r="AD12" s="466"/>
      <c r="AE12" s="1825" t="s">
        <v>1607</v>
      </c>
      <c r="AF12" s="1825"/>
      <c r="AG12" s="466"/>
      <c r="AH12" s="1826" t="s">
        <v>1608</v>
      </c>
      <c r="AI12" s="1826"/>
      <c r="AJ12" s="458"/>
      <c r="AK12" s="1827"/>
      <c r="AL12" s="1827"/>
      <c r="AM12" s="458"/>
      <c r="AN12" s="1828" t="s">
        <v>1609</v>
      </c>
      <c r="AO12" s="1828"/>
      <c r="AP12" s="458"/>
      <c r="AQ12" s="1900" t="s">
        <v>1610</v>
      </c>
      <c r="AR12" s="1900"/>
      <c r="AS12" s="456"/>
      <c r="AT12" s="457"/>
      <c r="AU12" s="457"/>
      <c r="AV12" s="456"/>
      <c r="AW12" s="457"/>
      <c r="AX12" s="457"/>
      <c r="AY12" s="456"/>
      <c r="AZ12" s="1834" t="s">
        <v>1611</v>
      </c>
      <c r="BA12" s="1834"/>
      <c r="BB12" s="456"/>
      <c r="BC12" s="1829" t="s">
        <v>1612</v>
      </c>
      <c r="BD12" s="1829"/>
      <c r="BE12" s="456"/>
      <c r="BF12" s="1833" t="s">
        <v>1613</v>
      </c>
      <c r="BG12" s="1833"/>
      <c r="BH12" s="456"/>
      <c r="BI12" s="1830"/>
      <c r="BJ12" s="1830"/>
      <c r="BK12" s="456"/>
      <c r="BL12" s="1831" t="s">
        <v>1614</v>
      </c>
      <c r="BM12" s="1831"/>
      <c r="BN12" s="456"/>
      <c r="BO12" s="1832" t="s">
        <v>1615</v>
      </c>
      <c r="BP12" s="1832"/>
      <c r="BQ12" s="456"/>
      <c r="BR12" s="1824" t="s">
        <v>1615</v>
      </c>
      <c r="BS12" s="1824"/>
      <c r="BT12" s="456"/>
      <c r="BU12" s="1825" t="s">
        <v>1615</v>
      </c>
      <c r="BV12" s="1825"/>
      <c r="BW12" s="456"/>
      <c r="BX12" s="1826" t="s">
        <v>1615</v>
      </c>
      <c r="BY12" s="1826"/>
      <c r="BZ12" s="456"/>
      <c r="CA12" s="1827" t="s">
        <v>1616</v>
      </c>
      <c r="CB12" s="1827"/>
      <c r="CC12" s="456"/>
      <c r="CD12" s="1828" t="s">
        <v>1617</v>
      </c>
      <c r="CE12" s="1828"/>
      <c r="CF12" s="456"/>
      <c r="CG12" s="467" t="s">
        <v>1618</v>
      </c>
      <c r="CH12" s="456"/>
      <c r="CI12" s="1834" t="s">
        <v>1619</v>
      </c>
      <c r="CJ12" s="1834"/>
      <c r="CK12" s="456"/>
      <c r="CL12" s="1829" t="s">
        <v>1620</v>
      </c>
      <c r="CM12" s="1829"/>
      <c r="CN12" s="456"/>
      <c r="CO12" s="1833" t="s">
        <v>1621</v>
      </c>
      <c r="CP12" s="1833"/>
      <c r="CQ12" s="456"/>
      <c r="CR12" s="1830"/>
      <c r="CS12" s="1830"/>
      <c r="CT12" s="456"/>
      <c r="CU12" s="1831" t="s">
        <v>1622</v>
      </c>
      <c r="CV12" s="1831"/>
      <c r="CW12" s="456"/>
      <c r="CX12" s="1832" t="s">
        <v>1623</v>
      </c>
      <c r="CY12" s="1832"/>
      <c r="CZ12" s="456"/>
      <c r="DA12" s="1824" t="s">
        <v>1623</v>
      </c>
      <c r="DB12" s="1824"/>
      <c r="DC12" s="456"/>
      <c r="DD12" s="1825" t="s">
        <v>1623</v>
      </c>
      <c r="DE12" s="1825"/>
      <c r="DF12" s="456"/>
      <c r="DG12" s="1826" t="s">
        <v>1623</v>
      </c>
      <c r="DH12" s="1826"/>
      <c r="DI12" s="456"/>
      <c r="DJ12" s="1827" t="s">
        <v>1624</v>
      </c>
      <c r="DK12" s="1827"/>
      <c r="DL12" s="456"/>
      <c r="DM12" s="1828" t="s">
        <v>1625</v>
      </c>
      <c r="DN12" s="1828"/>
      <c r="DP12" s="464" t="s">
        <v>1599</v>
      </c>
      <c r="DR12" s="431">
        <v>1</v>
      </c>
      <c r="DT12" s="455" t="s">
        <v>1626</v>
      </c>
    </row>
    <row r="13" spans="1:124" s="454" customFormat="1" ht="18" customHeight="1" thickBot="1">
      <c r="A13" s="428"/>
      <c r="B13" s="428"/>
      <c r="C13" s="428"/>
      <c r="D13" s="428"/>
      <c r="E13" s="428"/>
      <c r="F13" s="428"/>
      <c r="G13" s="428"/>
      <c r="H13" s="428"/>
      <c r="I13" s="428"/>
      <c r="J13" s="463"/>
      <c r="K13" s="463"/>
      <c r="L13" s="456"/>
      <c r="M13" s="463"/>
      <c r="N13" s="463"/>
      <c r="O13" s="456"/>
      <c r="P13" s="463"/>
      <c r="Q13" s="463"/>
      <c r="R13" s="428"/>
      <c r="S13" s="463"/>
      <c r="T13" s="463"/>
      <c r="U13" s="428"/>
      <c r="V13" s="463"/>
      <c r="W13" s="463"/>
      <c r="X13" s="456"/>
      <c r="Y13" s="465"/>
      <c r="Z13" s="465"/>
      <c r="AA13" s="463"/>
      <c r="AB13" s="463"/>
      <c r="AC13" s="463"/>
      <c r="AD13" s="463"/>
      <c r="AE13" s="463"/>
      <c r="AF13" s="463"/>
      <c r="AG13" s="463"/>
      <c r="AH13" s="463"/>
      <c r="AI13" s="463"/>
      <c r="AJ13" s="458"/>
      <c r="AK13" s="463"/>
      <c r="AL13" s="463"/>
      <c r="AM13" s="458"/>
      <c r="AN13" s="463"/>
      <c r="AO13" s="463"/>
      <c r="AP13" s="458"/>
      <c r="AQ13" s="463"/>
      <c r="AR13" s="463"/>
      <c r="AS13" s="456"/>
      <c r="AT13" s="456"/>
      <c r="AU13" s="456"/>
      <c r="AV13" s="456"/>
      <c r="AW13" s="468" t="s">
        <v>1627</v>
      </c>
      <c r="AX13" s="456"/>
      <c r="AY13" s="456"/>
      <c r="AZ13" s="463" t="s">
        <v>1598</v>
      </c>
      <c r="BA13" s="463"/>
      <c r="BB13" s="456"/>
      <c r="BC13" s="461" t="s">
        <v>1598</v>
      </c>
      <c r="BD13" s="462"/>
      <c r="BE13" s="456"/>
      <c r="BF13" s="461" t="s">
        <v>1598</v>
      </c>
      <c r="BG13" s="462"/>
      <c r="BH13" s="456"/>
      <c r="BI13" s="463" t="s">
        <v>1598</v>
      </c>
      <c r="BJ13" s="463"/>
      <c r="BK13" s="456"/>
      <c r="BL13" s="461" t="s">
        <v>1598</v>
      </c>
      <c r="BM13" s="462"/>
      <c r="BN13" s="456"/>
      <c r="BO13" s="461" t="s">
        <v>1598</v>
      </c>
      <c r="BP13" s="462"/>
      <c r="BQ13" s="456"/>
      <c r="BR13" s="461" t="s">
        <v>1598</v>
      </c>
      <c r="BS13" s="462"/>
      <c r="BT13" s="456"/>
      <c r="BU13" s="463" t="s">
        <v>1598</v>
      </c>
      <c r="BV13" s="463"/>
      <c r="BW13" s="456"/>
      <c r="BX13" s="463" t="s">
        <v>1598</v>
      </c>
      <c r="BY13" s="463"/>
      <c r="BZ13" s="456"/>
      <c r="CA13" s="463" t="s">
        <v>1598</v>
      </c>
      <c r="CB13" s="463"/>
      <c r="CC13" s="456"/>
      <c r="CD13" s="461" t="s">
        <v>1598</v>
      </c>
      <c r="CE13" s="462"/>
      <c r="CF13" s="456"/>
      <c r="CG13" s="469" t="s">
        <v>1628</v>
      </c>
      <c r="CH13" s="456"/>
      <c r="CI13" s="463" t="s">
        <v>1598</v>
      </c>
      <c r="CJ13" s="463"/>
      <c r="CK13" s="456"/>
      <c r="CL13" s="463" t="s">
        <v>1598</v>
      </c>
      <c r="CM13" s="463"/>
      <c r="CN13" s="456"/>
      <c r="CO13" s="463" t="s">
        <v>1598</v>
      </c>
      <c r="CP13" s="463"/>
      <c r="CQ13" s="456"/>
      <c r="CR13" s="463" t="s">
        <v>1598</v>
      </c>
      <c r="CS13" s="463"/>
      <c r="CT13" s="456"/>
      <c r="CU13" s="463" t="s">
        <v>1598</v>
      </c>
      <c r="CV13" s="463"/>
      <c r="CW13" s="456"/>
      <c r="CX13" s="465" t="s">
        <v>1598</v>
      </c>
      <c r="CY13" s="465"/>
      <c r="CZ13" s="456"/>
      <c r="DA13" s="463" t="s">
        <v>1598</v>
      </c>
      <c r="DB13" s="463"/>
      <c r="DC13" s="456"/>
      <c r="DD13" s="463" t="s">
        <v>1598</v>
      </c>
      <c r="DE13" s="463"/>
      <c r="DF13" s="456"/>
      <c r="DG13" s="463" t="s">
        <v>1598</v>
      </c>
      <c r="DH13" s="463"/>
      <c r="DI13" s="456"/>
      <c r="DJ13" s="461" t="s">
        <v>1598</v>
      </c>
      <c r="DK13" s="462"/>
      <c r="DL13" s="456"/>
      <c r="DM13" s="463" t="s">
        <v>1598</v>
      </c>
      <c r="DN13" s="463"/>
      <c r="DP13" s="470" t="s">
        <v>1618</v>
      </c>
      <c r="DQ13" s="430"/>
      <c r="DR13" s="431">
        <v>1</v>
      </c>
      <c r="DT13" s="455" t="s">
        <v>1629</v>
      </c>
    </row>
    <row r="14" spans="1:124" s="454" customFormat="1" ht="18" customHeight="1">
      <c r="A14" s="428"/>
      <c r="B14" s="428"/>
      <c r="C14" s="428"/>
      <c r="D14" s="428"/>
      <c r="E14" s="428"/>
      <c r="F14" s="428"/>
      <c r="G14" s="428"/>
      <c r="H14" s="428"/>
      <c r="I14" s="428"/>
      <c r="J14" s="1896" t="s">
        <v>1630</v>
      </c>
      <c r="K14" s="1896"/>
      <c r="L14" s="456"/>
      <c r="M14" s="1829" t="s">
        <v>1631</v>
      </c>
      <c r="N14" s="1829"/>
      <c r="O14" s="456"/>
      <c r="P14" s="1833" t="s">
        <v>1632</v>
      </c>
      <c r="Q14" s="1833"/>
      <c r="R14" s="428"/>
      <c r="S14" s="1830" t="s">
        <v>1633</v>
      </c>
      <c r="T14" s="1830"/>
      <c r="U14" s="428"/>
      <c r="V14" s="1831" t="s">
        <v>1634</v>
      </c>
      <c r="W14" s="1831"/>
      <c r="X14" s="456"/>
      <c r="Y14" s="1832" t="s">
        <v>1635</v>
      </c>
      <c r="Z14" s="1832"/>
      <c r="AA14" s="466"/>
      <c r="AB14" s="1824" t="s">
        <v>1636</v>
      </c>
      <c r="AC14" s="1824"/>
      <c r="AD14" s="466"/>
      <c r="AE14" s="1825" t="s">
        <v>1637</v>
      </c>
      <c r="AF14" s="1825"/>
      <c r="AG14" s="466"/>
      <c r="AH14" s="1826" t="s">
        <v>1638</v>
      </c>
      <c r="AI14" s="1826"/>
      <c r="AJ14" s="458"/>
      <c r="AK14" s="1827" t="s">
        <v>1639</v>
      </c>
      <c r="AL14" s="1827"/>
      <c r="AM14" s="458"/>
      <c r="AN14" s="1828" t="s">
        <v>1640</v>
      </c>
      <c r="AO14" s="1828"/>
      <c r="AP14" s="458"/>
      <c r="AQ14" s="1897" t="s">
        <v>1641</v>
      </c>
      <c r="AR14" s="1897"/>
      <c r="AS14" s="456"/>
      <c r="AT14" s="1898" t="s">
        <v>1642</v>
      </c>
      <c r="AU14" s="1898"/>
      <c r="AV14" s="456"/>
      <c r="AW14" s="1899" t="s">
        <v>1643</v>
      </c>
      <c r="AX14" s="1899"/>
      <c r="AY14" s="456"/>
      <c r="AZ14" s="1896" t="s">
        <v>1607</v>
      </c>
      <c r="BA14" s="1896"/>
      <c r="BB14" s="456"/>
      <c r="BC14" s="1829" t="s">
        <v>1644</v>
      </c>
      <c r="BD14" s="1829"/>
      <c r="BE14" s="456"/>
      <c r="BF14" s="1833" t="s">
        <v>1645</v>
      </c>
      <c r="BG14" s="1833"/>
      <c r="BH14" s="456"/>
      <c r="BI14" s="1830" t="s">
        <v>1646</v>
      </c>
      <c r="BJ14" s="1830"/>
      <c r="BK14" s="456"/>
      <c r="BL14" s="1831" t="s">
        <v>1647</v>
      </c>
      <c r="BM14" s="1831"/>
      <c r="BN14" s="456"/>
      <c r="BO14" s="1832" t="s">
        <v>1648</v>
      </c>
      <c r="BP14" s="1832"/>
      <c r="BQ14" s="456"/>
      <c r="BR14" s="1824" t="s">
        <v>1649</v>
      </c>
      <c r="BS14" s="1824"/>
      <c r="BT14" s="456"/>
      <c r="BU14" s="1825" t="s">
        <v>1649</v>
      </c>
      <c r="BV14" s="1825"/>
      <c r="BW14" s="456"/>
      <c r="BX14" s="1826" t="s">
        <v>1650</v>
      </c>
      <c r="BY14" s="1826"/>
      <c r="BZ14" s="456"/>
      <c r="CA14" s="1827" t="s">
        <v>1651</v>
      </c>
      <c r="CB14" s="1827"/>
      <c r="CC14" s="456"/>
      <c r="CD14" s="1828" t="s">
        <v>1652</v>
      </c>
      <c r="CE14" s="1828"/>
      <c r="CF14" s="456"/>
      <c r="CG14" s="471" t="s">
        <v>1653</v>
      </c>
      <c r="CH14" s="456"/>
      <c r="CI14" s="1896" t="s">
        <v>1608</v>
      </c>
      <c r="CJ14" s="1896"/>
      <c r="CK14" s="456"/>
      <c r="CL14" s="1829" t="s">
        <v>1654</v>
      </c>
      <c r="CM14" s="1829"/>
      <c r="CN14" s="456"/>
      <c r="CO14" s="1833" t="s">
        <v>1655</v>
      </c>
      <c r="CP14" s="1833"/>
      <c r="CQ14" s="456"/>
      <c r="CR14" s="1830" t="s">
        <v>1656</v>
      </c>
      <c r="CS14" s="1830"/>
      <c r="CT14" s="456"/>
      <c r="CU14" s="1831" t="s">
        <v>1657</v>
      </c>
      <c r="CV14" s="1831"/>
      <c r="CW14" s="456"/>
      <c r="CX14" s="1832" t="s">
        <v>1658</v>
      </c>
      <c r="CY14" s="1832"/>
      <c r="CZ14" s="456"/>
      <c r="DA14" s="1824" t="s">
        <v>1659</v>
      </c>
      <c r="DB14" s="1824"/>
      <c r="DC14" s="456"/>
      <c r="DD14" s="1825" t="s">
        <v>1608</v>
      </c>
      <c r="DE14" s="1825"/>
      <c r="DF14" s="456"/>
      <c r="DG14" s="1826" t="s">
        <v>1660</v>
      </c>
      <c r="DH14" s="1826"/>
      <c r="DI14" s="456"/>
      <c r="DJ14" s="1827" t="s">
        <v>1661</v>
      </c>
      <c r="DK14" s="1827"/>
      <c r="DL14" s="456"/>
      <c r="DM14" s="1828" t="s">
        <v>1662</v>
      </c>
      <c r="DN14" s="1828"/>
      <c r="DP14" s="472" t="s">
        <v>1663</v>
      </c>
      <c r="DQ14" s="430"/>
      <c r="DR14" s="431">
        <v>1</v>
      </c>
      <c r="DT14" s="473"/>
    </row>
    <row r="15" spans="1:124" s="454" customFormat="1" ht="18" customHeight="1" thickBot="1">
      <c r="A15" s="428"/>
      <c r="B15" s="428"/>
      <c r="C15" s="428"/>
      <c r="D15" s="428"/>
      <c r="E15" s="428"/>
      <c r="F15" s="428"/>
      <c r="G15" s="428"/>
      <c r="H15" s="428"/>
      <c r="I15" s="428"/>
      <c r="J15" s="463"/>
      <c r="K15" s="463"/>
      <c r="L15" s="456"/>
      <c r="M15" s="463"/>
      <c r="N15" s="463"/>
      <c r="O15" s="456"/>
      <c r="P15" s="463"/>
      <c r="Q15" s="463"/>
      <c r="R15" s="428"/>
      <c r="S15" s="463"/>
      <c r="T15" s="463"/>
      <c r="U15" s="428"/>
      <c r="V15" s="463"/>
      <c r="W15" s="463"/>
      <c r="X15" s="456"/>
      <c r="Y15" s="465"/>
      <c r="Z15" s="465"/>
      <c r="AA15" s="463"/>
      <c r="AB15" s="463"/>
      <c r="AC15" s="463"/>
      <c r="AD15" s="463"/>
      <c r="AE15" s="463"/>
      <c r="AF15" s="463"/>
      <c r="AG15" s="463"/>
      <c r="AH15" s="463"/>
      <c r="AI15" s="463"/>
      <c r="AJ15" s="458"/>
      <c r="AK15" s="463"/>
      <c r="AL15" s="463"/>
      <c r="AM15" s="458"/>
      <c r="AN15" s="463"/>
      <c r="AO15" s="463"/>
      <c r="AP15" s="458"/>
      <c r="AQ15" s="463"/>
      <c r="AR15" s="463"/>
      <c r="AS15" s="456"/>
      <c r="AT15" s="463"/>
      <c r="AU15" s="463"/>
      <c r="AV15" s="456"/>
      <c r="AW15" s="1892"/>
      <c r="AX15" s="1893"/>
      <c r="AY15" s="456"/>
      <c r="AZ15" s="463" t="s">
        <v>1598</v>
      </c>
      <c r="BA15" s="463"/>
      <c r="BB15" s="456"/>
      <c r="BC15" s="461" t="s">
        <v>1598</v>
      </c>
      <c r="BD15" s="462"/>
      <c r="BE15" s="456"/>
      <c r="BF15" s="461" t="s">
        <v>1598</v>
      </c>
      <c r="BG15" s="462"/>
      <c r="BH15" s="456"/>
      <c r="BI15" s="463" t="s">
        <v>1598</v>
      </c>
      <c r="BJ15" s="463"/>
      <c r="BK15" s="456"/>
      <c r="BL15" s="461" t="s">
        <v>1598</v>
      </c>
      <c r="BM15" s="462"/>
      <c r="BN15" s="456"/>
      <c r="BO15" s="461" t="s">
        <v>1598</v>
      </c>
      <c r="BP15" s="462"/>
      <c r="BQ15" s="456"/>
      <c r="BR15" s="461" t="s">
        <v>1598</v>
      </c>
      <c r="BS15" s="462"/>
      <c r="BT15" s="456"/>
      <c r="BU15" s="463" t="s">
        <v>1598</v>
      </c>
      <c r="BV15" s="463"/>
      <c r="BW15" s="456"/>
      <c r="BX15" s="463" t="s">
        <v>1598</v>
      </c>
      <c r="BY15" s="463"/>
      <c r="BZ15" s="456"/>
      <c r="CA15" s="463" t="s">
        <v>1598</v>
      </c>
      <c r="CB15" s="463"/>
      <c r="CC15" s="456"/>
      <c r="CD15" s="461" t="s">
        <v>1598</v>
      </c>
      <c r="CE15" s="462"/>
      <c r="CF15" s="456"/>
      <c r="CG15" s="474" t="s">
        <v>1664</v>
      </c>
      <c r="CH15" s="456"/>
      <c r="CI15" s="463" t="s">
        <v>1598</v>
      </c>
      <c r="CJ15" s="463"/>
      <c r="CK15" s="456"/>
      <c r="CL15" s="463" t="s">
        <v>1598</v>
      </c>
      <c r="CM15" s="463"/>
      <c r="CN15" s="456"/>
      <c r="CO15" s="463" t="s">
        <v>1598</v>
      </c>
      <c r="CP15" s="463"/>
      <c r="CQ15" s="456"/>
      <c r="CR15" s="463" t="s">
        <v>1598</v>
      </c>
      <c r="CS15" s="463"/>
      <c r="CT15" s="456"/>
      <c r="CU15" s="463" t="s">
        <v>1598</v>
      </c>
      <c r="CV15" s="463"/>
      <c r="CW15" s="456"/>
      <c r="CX15" s="465" t="s">
        <v>1598</v>
      </c>
      <c r="CY15" s="465"/>
      <c r="CZ15" s="456"/>
      <c r="DA15" s="463" t="s">
        <v>1598</v>
      </c>
      <c r="DB15" s="463"/>
      <c r="DC15" s="456"/>
      <c r="DD15" s="463" t="s">
        <v>1598</v>
      </c>
      <c r="DE15" s="463"/>
      <c r="DF15" s="456"/>
      <c r="DG15" s="463" t="s">
        <v>1598</v>
      </c>
      <c r="DH15" s="463"/>
      <c r="DI15" s="456"/>
      <c r="DJ15" s="461" t="s">
        <v>1598</v>
      </c>
      <c r="DK15" s="462"/>
      <c r="DL15" s="456"/>
      <c r="DM15" s="463" t="s">
        <v>1598</v>
      </c>
      <c r="DN15" s="463"/>
      <c r="DP15" s="469" t="s">
        <v>1628</v>
      </c>
      <c r="DQ15" s="430"/>
      <c r="DR15" s="431">
        <v>1</v>
      </c>
      <c r="DT15" s="473"/>
    </row>
    <row r="16" spans="1:124" s="454" customFormat="1" ht="18" customHeight="1">
      <c r="A16" s="428"/>
      <c r="B16" s="428"/>
      <c r="C16" s="428"/>
      <c r="D16" s="428"/>
      <c r="E16" s="428"/>
      <c r="F16" s="428"/>
      <c r="G16" s="428"/>
      <c r="H16" s="428"/>
      <c r="I16" s="428"/>
      <c r="J16" s="1896" t="s">
        <v>1665</v>
      </c>
      <c r="K16" s="1896"/>
      <c r="L16" s="456"/>
      <c r="M16" s="1829" t="s">
        <v>1644</v>
      </c>
      <c r="N16" s="1829"/>
      <c r="O16" s="456"/>
      <c r="P16" s="1833" t="s">
        <v>1666</v>
      </c>
      <c r="Q16" s="1833"/>
      <c r="R16" s="428"/>
      <c r="S16" s="1830" t="s">
        <v>1667</v>
      </c>
      <c r="T16" s="1830"/>
      <c r="U16" s="428"/>
      <c r="V16" s="1831" t="s">
        <v>1668</v>
      </c>
      <c r="W16" s="1831"/>
      <c r="X16" s="457"/>
      <c r="Y16" s="1832" t="s">
        <v>1669</v>
      </c>
      <c r="Z16" s="1832"/>
      <c r="AA16" s="466"/>
      <c r="AB16" s="1824" t="s">
        <v>1670</v>
      </c>
      <c r="AC16" s="1824"/>
      <c r="AD16" s="466"/>
      <c r="AE16" s="1825" t="s">
        <v>1671</v>
      </c>
      <c r="AF16" s="1825"/>
      <c r="AG16" s="466"/>
      <c r="AH16" s="1826" t="s">
        <v>1672</v>
      </c>
      <c r="AI16" s="1826"/>
      <c r="AJ16" s="475"/>
      <c r="AK16" s="1827" t="s">
        <v>1673</v>
      </c>
      <c r="AL16" s="1827"/>
      <c r="AM16" s="475"/>
      <c r="AN16" s="1828" t="s">
        <v>1674</v>
      </c>
      <c r="AO16" s="1828"/>
      <c r="AP16" s="458"/>
      <c r="AQ16" s="1890" t="s">
        <v>1675</v>
      </c>
      <c r="AR16" s="1890"/>
      <c r="AS16" s="456"/>
      <c r="AT16" s="1869" t="s">
        <v>1676</v>
      </c>
      <c r="AU16" s="1869"/>
      <c r="AV16" s="456"/>
      <c r="AW16" s="1894"/>
      <c r="AX16" s="1895"/>
      <c r="AY16" s="456"/>
      <c r="AZ16" s="1891" t="s">
        <v>1677</v>
      </c>
      <c r="BA16" s="1891"/>
      <c r="BB16" s="456"/>
      <c r="BC16" s="1829" t="s">
        <v>1678</v>
      </c>
      <c r="BD16" s="1829"/>
      <c r="BE16" s="456"/>
      <c r="BF16" s="1833" t="s">
        <v>1679</v>
      </c>
      <c r="BG16" s="1833"/>
      <c r="BH16" s="456"/>
      <c r="BI16" s="1830" t="s">
        <v>1680</v>
      </c>
      <c r="BJ16" s="1830"/>
      <c r="BK16" s="456"/>
      <c r="BL16" s="1831" t="s">
        <v>1668</v>
      </c>
      <c r="BM16" s="1831"/>
      <c r="BN16" s="456"/>
      <c r="BO16" s="1832" t="s">
        <v>1681</v>
      </c>
      <c r="BP16" s="1832"/>
      <c r="BQ16" s="456"/>
      <c r="BR16" s="1824" t="s">
        <v>1682</v>
      </c>
      <c r="BS16" s="1824"/>
      <c r="BT16" s="456"/>
      <c r="BU16" s="1825" t="s">
        <v>1683</v>
      </c>
      <c r="BV16" s="1825"/>
      <c r="BW16" s="456"/>
      <c r="BX16" s="1826" t="s">
        <v>1684</v>
      </c>
      <c r="BY16" s="1826"/>
      <c r="BZ16" s="456"/>
      <c r="CA16" s="1827" t="s">
        <v>1685</v>
      </c>
      <c r="CB16" s="1827"/>
      <c r="CC16" s="456"/>
      <c r="CD16" s="1828" t="s">
        <v>1686</v>
      </c>
      <c r="CE16" s="1828"/>
      <c r="CF16" s="456"/>
      <c r="CG16" s="476" t="s">
        <v>1687</v>
      </c>
      <c r="CH16" s="456"/>
      <c r="CI16" s="1891" t="s">
        <v>1688</v>
      </c>
      <c r="CJ16" s="1891"/>
      <c r="CK16" s="456"/>
      <c r="CL16" s="1829" t="s">
        <v>1678</v>
      </c>
      <c r="CM16" s="1829"/>
      <c r="CN16" s="456"/>
      <c r="CO16" s="1833" t="s">
        <v>1679</v>
      </c>
      <c r="CP16" s="1833"/>
      <c r="CQ16" s="456"/>
      <c r="CR16" s="1830" t="s">
        <v>1689</v>
      </c>
      <c r="CS16" s="1830"/>
      <c r="CT16" s="456"/>
      <c r="CU16" s="1831" t="s">
        <v>1690</v>
      </c>
      <c r="CV16" s="1831"/>
      <c r="CW16" s="456"/>
      <c r="CX16" s="1832" t="s">
        <v>1691</v>
      </c>
      <c r="CY16" s="1832"/>
      <c r="CZ16" s="456"/>
      <c r="DA16" s="1824" t="s">
        <v>1692</v>
      </c>
      <c r="DB16" s="1824"/>
      <c r="DC16" s="456"/>
      <c r="DD16" s="1825" t="s">
        <v>1693</v>
      </c>
      <c r="DE16" s="1825"/>
      <c r="DF16" s="456"/>
      <c r="DG16" s="1826" t="s">
        <v>1694</v>
      </c>
      <c r="DH16" s="1826"/>
      <c r="DI16" s="456"/>
      <c r="DJ16" s="1827" t="s">
        <v>1695</v>
      </c>
      <c r="DK16" s="1827"/>
      <c r="DL16" s="456"/>
      <c r="DM16" s="1828" t="s">
        <v>1696</v>
      </c>
      <c r="DN16" s="1828"/>
      <c r="DP16" s="477" t="s">
        <v>1653</v>
      </c>
      <c r="DQ16" s="430"/>
      <c r="DR16" s="431">
        <v>1</v>
      </c>
      <c r="DT16" s="455" t="s">
        <v>1697</v>
      </c>
    </row>
    <row r="17" spans="1:124" s="454" customFormat="1" ht="18" customHeight="1" thickBot="1">
      <c r="A17" s="428"/>
      <c r="B17" s="428"/>
      <c r="C17" s="428"/>
      <c r="D17" s="428"/>
      <c r="E17" s="428"/>
      <c r="F17" s="428"/>
      <c r="G17" s="428"/>
      <c r="H17" s="428"/>
      <c r="I17" s="428"/>
      <c r="J17" s="463"/>
      <c r="K17" s="463"/>
      <c r="L17" s="456"/>
      <c r="M17" s="463"/>
      <c r="N17" s="463"/>
      <c r="O17" s="456"/>
      <c r="P17" s="463"/>
      <c r="Q17" s="463"/>
      <c r="R17" s="428"/>
      <c r="S17" s="463"/>
      <c r="T17" s="463"/>
      <c r="U17" s="428"/>
      <c r="V17" s="463"/>
      <c r="W17" s="463"/>
      <c r="X17" s="456"/>
      <c r="Y17" s="465"/>
      <c r="Z17" s="465"/>
      <c r="AA17" s="463"/>
      <c r="AB17" s="463"/>
      <c r="AC17" s="463"/>
      <c r="AD17" s="463"/>
      <c r="AE17" s="463"/>
      <c r="AF17" s="463"/>
      <c r="AG17" s="463"/>
      <c r="AH17" s="463"/>
      <c r="AI17" s="463"/>
      <c r="AJ17" s="458"/>
      <c r="AK17" s="463"/>
      <c r="AL17" s="463"/>
      <c r="AM17" s="458"/>
      <c r="AN17" s="463"/>
      <c r="AO17" s="463"/>
      <c r="AP17" s="458"/>
      <c r="AQ17" s="463"/>
      <c r="AR17" s="463"/>
      <c r="AS17" s="456"/>
      <c r="AT17" s="463"/>
      <c r="AU17" s="463"/>
      <c r="AV17" s="456"/>
      <c r="AW17" s="1886" t="s">
        <v>1698</v>
      </c>
      <c r="AX17" s="1887"/>
      <c r="AY17" s="456"/>
      <c r="AZ17" s="463" t="s">
        <v>1598</v>
      </c>
      <c r="BA17" s="463"/>
      <c r="BB17" s="456"/>
      <c r="BC17" s="461" t="s">
        <v>1598</v>
      </c>
      <c r="BD17" s="462"/>
      <c r="BE17" s="456"/>
      <c r="BF17" s="461" t="s">
        <v>1598</v>
      </c>
      <c r="BG17" s="462"/>
      <c r="BH17" s="456"/>
      <c r="BI17" s="463" t="s">
        <v>1598</v>
      </c>
      <c r="BJ17" s="463"/>
      <c r="BK17" s="456"/>
      <c r="BL17" s="461" t="s">
        <v>1598</v>
      </c>
      <c r="BM17" s="462"/>
      <c r="BN17" s="456"/>
      <c r="BO17" s="461" t="s">
        <v>1598</v>
      </c>
      <c r="BP17" s="462"/>
      <c r="BQ17" s="456"/>
      <c r="BR17" s="461" t="s">
        <v>1598</v>
      </c>
      <c r="BS17" s="462"/>
      <c r="BT17" s="456"/>
      <c r="BU17" s="463" t="s">
        <v>1598</v>
      </c>
      <c r="BV17" s="463"/>
      <c r="BW17" s="456"/>
      <c r="BX17" s="463" t="s">
        <v>1598</v>
      </c>
      <c r="BY17" s="463"/>
      <c r="BZ17" s="456"/>
      <c r="CA17" s="463" t="s">
        <v>1598</v>
      </c>
      <c r="CB17" s="463"/>
      <c r="CC17" s="456"/>
      <c r="CD17" s="461" t="s">
        <v>1598</v>
      </c>
      <c r="CE17" s="462"/>
      <c r="CF17" s="456"/>
      <c r="CG17" s="463"/>
      <c r="CH17" s="456"/>
      <c r="CI17" s="463" t="s">
        <v>1598</v>
      </c>
      <c r="CJ17" s="463"/>
      <c r="CK17" s="456"/>
      <c r="CL17" s="463" t="s">
        <v>1598</v>
      </c>
      <c r="CM17" s="463"/>
      <c r="CN17" s="456"/>
      <c r="CO17" s="463" t="s">
        <v>1598</v>
      </c>
      <c r="CP17" s="463"/>
      <c r="CQ17" s="456"/>
      <c r="CR17" s="463" t="s">
        <v>1598</v>
      </c>
      <c r="CS17" s="463"/>
      <c r="CT17" s="456"/>
      <c r="CU17" s="463" t="s">
        <v>1598</v>
      </c>
      <c r="CV17" s="463"/>
      <c r="CW17" s="456"/>
      <c r="CX17" s="465" t="s">
        <v>1598</v>
      </c>
      <c r="CY17" s="465"/>
      <c r="CZ17" s="456"/>
      <c r="DA17" s="463" t="s">
        <v>1598</v>
      </c>
      <c r="DB17" s="463"/>
      <c r="DC17" s="456"/>
      <c r="DD17" s="463" t="s">
        <v>1598</v>
      </c>
      <c r="DE17" s="463"/>
      <c r="DF17" s="456"/>
      <c r="DG17" s="463" t="s">
        <v>1598</v>
      </c>
      <c r="DH17" s="463"/>
      <c r="DI17" s="456"/>
      <c r="DJ17" s="461" t="s">
        <v>1598</v>
      </c>
      <c r="DK17" s="462"/>
      <c r="DL17" s="456"/>
      <c r="DM17" s="463" t="s">
        <v>1598</v>
      </c>
      <c r="DN17" s="463"/>
      <c r="DP17" s="478" t="s">
        <v>1699</v>
      </c>
      <c r="DQ17" s="430"/>
      <c r="DR17" s="431">
        <v>1</v>
      </c>
      <c r="DT17" s="455" t="s">
        <v>1700</v>
      </c>
    </row>
    <row r="18" spans="1:124" s="454" customFormat="1" ht="18" customHeight="1">
      <c r="A18" s="428"/>
      <c r="B18" s="428"/>
      <c r="C18" s="428"/>
      <c r="D18" s="428"/>
      <c r="E18" s="428"/>
      <c r="F18" s="428"/>
      <c r="G18" s="428"/>
      <c r="H18" s="428"/>
      <c r="I18" s="428"/>
      <c r="J18" s="1825" t="s">
        <v>1607</v>
      </c>
      <c r="K18" s="1825"/>
      <c r="L18" s="456"/>
      <c r="M18" s="1829" t="s">
        <v>1701</v>
      </c>
      <c r="N18" s="1829"/>
      <c r="O18" s="456"/>
      <c r="P18" s="1833" t="s">
        <v>1679</v>
      </c>
      <c r="Q18" s="1833"/>
      <c r="R18" s="428"/>
      <c r="S18" s="1830" t="s">
        <v>1702</v>
      </c>
      <c r="T18" s="1830"/>
      <c r="U18" s="428"/>
      <c r="V18" s="1831" t="s">
        <v>1703</v>
      </c>
      <c r="W18" s="1831"/>
      <c r="X18" s="456"/>
      <c r="Y18" s="1832" t="s">
        <v>1704</v>
      </c>
      <c r="Z18" s="1832"/>
      <c r="AA18" s="466"/>
      <c r="AB18" s="1824" t="s">
        <v>1705</v>
      </c>
      <c r="AC18" s="1824"/>
      <c r="AD18" s="466"/>
      <c r="AE18" s="1825" t="s">
        <v>1706</v>
      </c>
      <c r="AF18" s="1825"/>
      <c r="AG18" s="466"/>
      <c r="AH18" s="1826" t="s">
        <v>1707</v>
      </c>
      <c r="AI18" s="1826"/>
      <c r="AJ18" s="458"/>
      <c r="AK18" s="1827" t="s">
        <v>1708</v>
      </c>
      <c r="AL18" s="1827"/>
      <c r="AM18" s="458"/>
      <c r="AN18" s="1828" t="s">
        <v>1709</v>
      </c>
      <c r="AO18" s="1828"/>
      <c r="AP18" s="458"/>
      <c r="AQ18" s="1880" t="s">
        <v>1710</v>
      </c>
      <c r="AR18" s="1880"/>
      <c r="AS18" s="463"/>
      <c r="AT18" s="1881" t="s">
        <v>1711</v>
      </c>
      <c r="AU18" s="1881"/>
      <c r="AV18" s="456"/>
      <c r="AW18" s="1888"/>
      <c r="AX18" s="1889"/>
      <c r="AY18" s="456"/>
      <c r="AZ18" s="1879" t="s">
        <v>1712</v>
      </c>
      <c r="BA18" s="1879"/>
      <c r="BB18" s="456"/>
      <c r="BC18" s="1829" t="s">
        <v>1713</v>
      </c>
      <c r="BD18" s="1829"/>
      <c r="BE18" s="456"/>
      <c r="BF18" s="1833" t="s">
        <v>1714</v>
      </c>
      <c r="BG18" s="1833"/>
      <c r="BH18" s="456"/>
      <c r="BI18" s="1830" t="s">
        <v>1715</v>
      </c>
      <c r="BJ18" s="1830"/>
      <c r="BK18" s="456"/>
      <c r="BL18" s="1831" t="s">
        <v>1716</v>
      </c>
      <c r="BM18" s="1831"/>
      <c r="BN18" s="456"/>
      <c r="BO18" s="1832" t="s">
        <v>1717</v>
      </c>
      <c r="BP18" s="1832"/>
      <c r="BQ18" s="456"/>
      <c r="BR18" s="1824" t="s">
        <v>1718</v>
      </c>
      <c r="BS18" s="1824"/>
      <c r="BT18" s="456"/>
      <c r="BU18" s="1825" t="s">
        <v>1719</v>
      </c>
      <c r="BV18" s="1825"/>
      <c r="BW18" s="456"/>
      <c r="BX18" s="1826" t="s">
        <v>1720</v>
      </c>
      <c r="BY18" s="1826"/>
      <c r="BZ18" s="456"/>
      <c r="CA18" s="1827" t="s">
        <v>1721</v>
      </c>
      <c r="CB18" s="1827"/>
      <c r="CC18" s="456"/>
      <c r="CD18" s="1828" t="s">
        <v>1722</v>
      </c>
      <c r="CE18" s="1828"/>
      <c r="CF18" s="456"/>
      <c r="CG18" s="463"/>
      <c r="CH18" s="463"/>
      <c r="CI18" s="1879" t="s">
        <v>1723</v>
      </c>
      <c r="CJ18" s="1879"/>
      <c r="CK18" s="479"/>
      <c r="CL18" s="1829" t="s">
        <v>1713</v>
      </c>
      <c r="CM18" s="1829"/>
      <c r="CN18" s="456"/>
      <c r="CO18" s="1833" t="s">
        <v>1724</v>
      </c>
      <c r="CP18" s="1833"/>
      <c r="CQ18" s="456"/>
      <c r="CR18" s="1830" t="s">
        <v>1725</v>
      </c>
      <c r="CS18" s="1830"/>
      <c r="CT18" s="456"/>
      <c r="CU18" s="1831" t="s">
        <v>1726</v>
      </c>
      <c r="CV18" s="1831"/>
      <c r="CW18" s="456"/>
      <c r="CX18" s="1832" t="s">
        <v>1727</v>
      </c>
      <c r="CY18" s="1832"/>
      <c r="CZ18" s="456"/>
      <c r="DA18" s="1824" t="s">
        <v>1728</v>
      </c>
      <c r="DB18" s="1824"/>
      <c r="DC18" s="456"/>
      <c r="DD18" s="1825" t="s">
        <v>1729</v>
      </c>
      <c r="DE18" s="1825"/>
      <c r="DF18" s="456"/>
      <c r="DG18" s="1826" t="s">
        <v>1720</v>
      </c>
      <c r="DH18" s="1826"/>
      <c r="DI18" s="456"/>
      <c r="DJ18" s="1827" t="s">
        <v>1730</v>
      </c>
      <c r="DK18" s="1827"/>
      <c r="DL18" s="456"/>
      <c r="DM18" s="1828" t="s">
        <v>1731</v>
      </c>
      <c r="DN18" s="1828"/>
      <c r="DP18" s="474" t="s">
        <v>1664</v>
      </c>
      <c r="DQ18" s="430"/>
      <c r="DR18" s="431">
        <v>1</v>
      </c>
      <c r="DT18" s="455"/>
    </row>
    <row r="19" spans="1:124" s="454" customFormat="1" ht="18" customHeight="1" thickBot="1">
      <c r="A19" s="428"/>
      <c r="B19" s="428"/>
      <c r="C19" s="428"/>
      <c r="D19" s="428"/>
      <c r="E19" s="428"/>
      <c r="F19" s="428"/>
      <c r="G19" s="428"/>
      <c r="H19" s="428"/>
      <c r="I19" s="428"/>
      <c r="J19" s="463"/>
      <c r="K19" s="463"/>
      <c r="L19" s="456"/>
      <c r="M19" s="463"/>
      <c r="N19" s="463"/>
      <c r="O19" s="456"/>
      <c r="P19" s="463"/>
      <c r="Q19" s="463"/>
      <c r="R19" s="428"/>
      <c r="S19" s="463"/>
      <c r="T19" s="463"/>
      <c r="U19" s="428"/>
      <c r="V19" s="463"/>
      <c r="W19" s="463"/>
      <c r="X19" s="456"/>
      <c r="Y19" s="465"/>
      <c r="Z19" s="465"/>
      <c r="AA19" s="463"/>
      <c r="AB19" s="463"/>
      <c r="AC19" s="463"/>
      <c r="AD19" s="463"/>
      <c r="AE19" s="463"/>
      <c r="AF19" s="463"/>
      <c r="AG19" s="463"/>
      <c r="AH19" s="463"/>
      <c r="AI19" s="463"/>
      <c r="AJ19" s="458"/>
      <c r="AK19" s="463"/>
      <c r="AL19" s="463"/>
      <c r="AM19" s="458"/>
      <c r="AN19" s="463"/>
      <c r="AO19" s="463"/>
      <c r="AP19" s="480"/>
      <c r="AQ19" s="463"/>
      <c r="AR19" s="463"/>
      <c r="AS19" s="463"/>
      <c r="AT19" s="463"/>
      <c r="AU19" s="463"/>
      <c r="AV19" s="456"/>
      <c r="AW19" s="1874" t="s">
        <v>1732</v>
      </c>
      <c r="AX19" s="1875"/>
      <c r="AY19" s="463"/>
      <c r="AZ19" s="463" t="s">
        <v>1598</v>
      </c>
      <c r="BA19" s="463"/>
      <c r="BB19" s="479"/>
      <c r="BC19" s="461" t="s">
        <v>1598</v>
      </c>
      <c r="BD19" s="462"/>
      <c r="BE19" s="456"/>
      <c r="BF19" s="461" t="s">
        <v>1598</v>
      </c>
      <c r="BG19" s="462"/>
      <c r="BH19" s="456"/>
      <c r="BI19" s="463" t="s">
        <v>1598</v>
      </c>
      <c r="BJ19" s="463"/>
      <c r="BK19" s="456"/>
      <c r="BL19" s="461" t="s">
        <v>1598</v>
      </c>
      <c r="BM19" s="462"/>
      <c r="BN19" s="456"/>
      <c r="BO19" s="461" t="s">
        <v>1598</v>
      </c>
      <c r="BP19" s="462"/>
      <c r="BQ19" s="456"/>
      <c r="BR19" s="461" t="s">
        <v>1598</v>
      </c>
      <c r="BS19" s="462"/>
      <c r="BT19" s="456"/>
      <c r="BU19" s="463" t="s">
        <v>1598</v>
      </c>
      <c r="BV19" s="463"/>
      <c r="BW19" s="456"/>
      <c r="BX19" s="463" t="s">
        <v>1598</v>
      </c>
      <c r="BY19" s="463"/>
      <c r="BZ19" s="456"/>
      <c r="CA19" s="463" t="s">
        <v>1598</v>
      </c>
      <c r="CB19" s="463"/>
      <c r="CC19" s="456"/>
      <c r="CD19" s="461" t="s">
        <v>1598</v>
      </c>
      <c r="CE19" s="462"/>
      <c r="CF19" s="463"/>
      <c r="CG19" s="481" t="s">
        <v>1600</v>
      </c>
      <c r="CH19" s="463"/>
      <c r="CI19" s="463" t="s">
        <v>1598</v>
      </c>
      <c r="CJ19" s="463"/>
      <c r="CK19" s="479"/>
      <c r="CL19" s="463" t="s">
        <v>1598</v>
      </c>
      <c r="CM19" s="463"/>
      <c r="CN19" s="456"/>
      <c r="CO19" s="463" t="s">
        <v>1598</v>
      </c>
      <c r="CP19" s="463"/>
      <c r="CQ19" s="456"/>
      <c r="CR19" s="463" t="s">
        <v>1598</v>
      </c>
      <c r="CS19" s="463"/>
      <c r="CT19" s="456"/>
      <c r="CU19" s="463" t="s">
        <v>1598</v>
      </c>
      <c r="CV19" s="463"/>
      <c r="CW19" s="456"/>
      <c r="CX19" s="465" t="s">
        <v>1598</v>
      </c>
      <c r="CY19" s="465"/>
      <c r="CZ19" s="456"/>
      <c r="DA19" s="463" t="s">
        <v>1598</v>
      </c>
      <c r="DB19" s="463"/>
      <c r="DC19" s="456"/>
      <c r="DD19" s="463" t="s">
        <v>1598</v>
      </c>
      <c r="DE19" s="463"/>
      <c r="DF19" s="456"/>
      <c r="DG19" s="463" t="s">
        <v>1598</v>
      </c>
      <c r="DH19" s="463"/>
      <c r="DI19" s="456"/>
      <c r="DJ19" s="461" t="s">
        <v>1598</v>
      </c>
      <c r="DK19" s="462"/>
      <c r="DL19" s="456"/>
      <c r="DM19" s="463" t="s">
        <v>1598</v>
      </c>
      <c r="DN19" s="463"/>
      <c r="DP19" s="476" t="s">
        <v>1687</v>
      </c>
      <c r="DQ19" s="430"/>
      <c r="DR19" s="431">
        <v>1</v>
      </c>
      <c r="DT19" s="455" t="s">
        <v>1733</v>
      </c>
    </row>
    <row r="20" spans="1:124" s="454" customFormat="1" ht="18" customHeight="1">
      <c r="A20" s="428"/>
      <c r="B20" s="428"/>
      <c r="C20" s="428"/>
      <c r="D20" s="428"/>
      <c r="E20" s="428"/>
      <c r="F20" s="428"/>
      <c r="G20" s="428"/>
      <c r="H20" s="428"/>
      <c r="I20" s="428"/>
      <c r="J20" s="1824" t="s">
        <v>1606</v>
      </c>
      <c r="K20" s="1824"/>
      <c r="L20" s="456"/>
      <c r="M20" s="1829" t="s">
        <v>1734</v>
      </c>
      <c r="N20" s="1829"/>
      <c r="O20" s="456"/>
      <c r="P20" s="1833" t="s">
        <v>1724</v>
      </c>
      <c r="Q20" s="1833"/>
      <c r="R20" s="428"/>
      <c r="S20" s="1830" t="s">
        <v>1735</v>
      </c>
      <c r="T20" s="1830"/>
      <c r="U20" s="428"/>
      <c r="V20" s="1831" t="s">
        <v>1736</v>
      </c>
      <c r="W20" s="1831"/>
      <c r="X20" s="466"/>
      <c r="Y20" s="1832" t="s">
        <v>1737</v>
      </c>
      <c r="Z20" s="1832"/>
      <c r="AA20" s="466"/>
      <c r="AB20" s="1824" t="s">
        <v>1706</v>
      </c>
      <c r="AC20" s="1824"/>
      <c r="AD20" s="466"/>
      <c r="AE20" s="1825" t="s">
        <v>1738</v>
      </c>
      <c r="AF20" s="1825"/>
      <c r="AG20" s="466"/>
      <c r="AH20" s="1826" t="s">
        <v>1739</v>
      </c>
      <c r="AI20" s="1826"/>
      <c r="AJ20" s="482"/>
      <c r="AK20" s="1827" t="s">
        <v>1740</v>
      </c>
      <c r="AL20" s="1827"/>
      <c r="AM20" s="482"/>
      <c r="AN20" s="1828" t="s">
        <v>1741</v>
      </c>
      <c r="AO20" s="1828"/>
      <c r="AP20" s="480"/>
      <c r="AQ20" s="1882" t="s">
        <v>1742</v>
      </c>
      <c r="AR20" s="1882"/>
      <c r="AS20" s="463"/>
      <c r="AT20" s="1883" t="s">
        <v>1743</v>
      </c>
      <c r="AU20" s="1883"/>
      <c r="AV20" s="456"/>
      <c r="AW20" s="1884" t="s">
        <v>1744</v>
      </c>
      <c r="AX20" s="1885"/>
      <c r="AY20" s="463"/>
      <c r="AZ20" s="1873" t="s">
        <v>1745</v>
      </c>
      <c r="BA20" s="1873"/>
      <c r="BB20" s="479"/>
      <c r="BC20" s="1829" t="s">
        <v>1746</v>
      </c>
      <c r="BD20" s="1829"/>
      <c r="BE20" s="456"/>
      <c r="BF20" s="1833" t="s">
        <v>1747</v>
      </c>
      <c r="BG20" s="1833"/>
      <c r="BH20" s="456"/>
      <c r="BI20" s="1830" t="s">
        <v>1748</v>
      </c>
      <c r="BJ20" s="1830"/>
      <c r="BK20" s="456"/>
      <c r="BL20" s="1831" t="s">
        <v>1749</v>
      </c>
      <c r="BM20" s="1831"/>
      <c r="BN20" s="456"/>
      <c r="BO20" s="1832" t="s">
        <v>1750</v>
      </c>
      <c r="BP20" s="1832"/>
      <c r="BQ20" s="456"/>
      <c r="BR20" s="1824" t="s">
        <v>1751</v>
      </c>
      <c r="BS20" s="1824"/>
      <c r="BT20" s="456"/>
      <c r="BU20" s="1825" t="s">
        <v>1752</v>
      </c>
      <c r="BV20" s="1825"/>
      <c r="BW20" s="456"/>
      <c r="BX20" s="1826" t="s">
        <v>1753</v>
      </c>
      <c r="BY20" s="1826"/>
      <c r="BZ20" s="456"/>
      <c r="CA20" s="1827" t="s">
        <v>1754</v>
      </c>
      <c r="CB20" s="1827"/>
      <c r="CC20" s="456"/>
      <c r="CD20" s="1828" t="s">
        <v>1755</v>
      </c>
      <c r="CE20" s="1828"/>
      <c r="CF20" s="463"/>
      <c r="CG20" s="464" t="s">
        <v>1756</v>
      </c>
      <c r="CH20" s="463"/>
      <c r="CI20" s="1873" t="s">
        <v>1757</v>
      </c>
      <c r="CJ20" s="1873"/>
      <c r="CK20" s="479"/>
      <c r="CL20" s="1829" t="s">
        <v>1758</v>
      </c>
      <c r="CM20" s="1829"/>
      <c r="CN20" s="456"/>
      <c r="CO20" s="1833" t="s">
        <v>1759</v>
      </c>
      <c r="CP20" s="1833"/>
      <c r="CQ20" s="456"/>
      <c r="CR20" s="1830" t="s">
        <v>1760</v>
      </c>
      <c r="CS20" s="1830"/>
      <c r="CT20" s="456"/>
      <c r="CU20" s="1831" t="s">
        <v>1761</v>
      </c>
      <c r="CV20" s="1831"/>
      <c r="CW20" s="456"/>
      <c r="CX20" s="1832" t="s">
        <v>1762</v>
      </c>
      <c r="CY20" s="1832"/>
      <c r="CZ20" s="456"/>
      <c r="DA20" s="1824" t="s">
        <v>1763</v>
      </c>
      <c r="DB20" s="1824"/>
      <c r="DC20" s="456"/>
      <c r="DD20" s="1825" t="s">
        <v>1764</v>
      </c>
      <c r="DE20" s="1825"/>
      <c r="DF20" s="456"/>
      <c r="DG20" s="1826" t="s">
        <v>1765</v>
      </c>
      <c r="DH20" s="1826"/>
      <c r="DI20" s="456"/>
      <c r="DJ20" s="1827" t="s">
        <v>1766</v>
      </c>
      <c r="DK20" s="1827"/>
      <c r="DL20" s="456"/>
      <c r="DM20" s="1828" t="s">
        <v>1767</v>
      </c>
      <c r="DN20" s="1828"/>
      <c r="DP20" s="483" t="s">
        <v>1768</v>
      </c>
      <c r="DQ20" s="430"/>
      <c r="DR20" s="431">
        <v>1</v>
      </c>
      <c r="DT20" s="455" t="s">
        <v>1769</v>
      </c>
    </row>
    <row r="21" spans="1:124" s="454" customFormat="1" ht="18" customHeight="1" thickBot="1">
      <c r="A21" s="428"/>
      <c r="B21" s="428"/>
      <c r="C21" s="428"/>
      <c r="D21" s="428"/>
      <c r="E21" s="428"/>
      <c r="F21" s="428"/>
      <c r="G21" s="428"/>
      <c r="H21" s="428"/>
      <c r="I21" s="428"/>
      <c r="J21" s="463"/>
      <c r="K21" s="463"/>
      <c r="L21" s="456"/>
      <c r="M21" s="463"/>
      <c r="N21" s="463"/>
      <c r="O21" s="456"/>
      <c r="P21" s="463"/>
      <c r="Q21" s="463"/>
      <c r="R21" s="428"/>
      <c r="S21" s="463"/>
      <c r="T21" s="463"/>
      <c r="U21" s="428"/>
      <c r="V21" s="463"/>
      <c r="W21" s="463"/>
      <c r="X21" s="463"/>
      <c r="Y21" s="465"/>
      <c r="Z21" s="465"/>
      <c r="AA21" s="463"/>
      <c r="AB21" s="463"/>
      <c r="AC21" s="463"/>
      <c r="AD21" s="463"/>
      <c r="AE21" s="463"/>
      <c r="AF21" s="463"/>
      <c r="AG21" s="463"/>
      <c r="AH21" s="463"/>
      <c r="AI21" s="463"/>
      <c r="AJ21" s="480"/>
      <c r="AK21" s="463"/>
      <c r="AL21" s="463"/>
      <c r="AM21" s="480"/>
      <c r="AN21" s="463"/>
      <c r="AO21" s="463"/>
      <c r="AP21" s="480"/>
      <c r="AQ21" s="463"/>
      <c r="AR21" s="463"/>
      <c r="AS21" s="463"/>
      <c r="AT21" s="463"/>
      <c r="AU21" s="463"/>
      <c r="AV21" s="456"/>
      <c r="AW21" s="1862" t="s">
        <v>1770</v>
      </c>
      <c r="AX21" s="1863"/>
      <c r="AY21" s="463"/>
      <c r="AZ21" s="463" t="s">
        <v>1598</v>
      </c>
      <c r="BA21" s="463"/>
      <c r="BB21" s="479"/>
      <c r="BC21" s="461" t="s">
        <v>1598</v>
      </c>
      <c r="BD21" s="462"/>
      <c r="BE21" s="456"/>
      <c r="BF21" s="461" t="s">
        <v>1598</v>
      </c>
      <c r="BG21" s="462"/>
      <c r="BH21" s="456"/>
      <c r="BI21" s="463" t="s">
        <v>1598</v>
      </c>
      <c r="BJ21" s="463"/>
      <c r="BK21" s="456"/>
      <c r="BL21" s="461" t="s">
        <v>1598</v>
      </c>
      <c r="BM21" s="462"/>
      <c r="BN21" s="456"/>
      <c r="BO21" s="461" t="s">
        <v>1598</v>
      </c>
      <c r="BP21" s="462"/>
      <c r="BQ21" s="456"/>
      <c r="BR21" s="461" t="s">
        <v>1598</v>
      </c>
      <c r="BS21" s="462"/>
      <c r="BT21" s="456"/>
      <c r="BU21" s="463" t="s">
        <v>1598</v>
      </c>
      <c r="BV21" s="463"/>
      <c r="BW21" s="456"/>
      <c r="BX21" s="463" t="s">
        <v>1598</v>
      </c>
      <c r="BY21" s="463"/>
      <c r="BZ21" s="456"/>
      <c r="CA21" s="463" t="s">
        <v>1598</v>
      </c>
      <c r="CB21" s="463"/>
      <c r="CC21" s="456"/>
      <c r="CD21" s="461" t="s">
        <v>1598</v>
      </c>
      <c r="CE21" s="462"/>
      <c r="CF21" s="463"/>
      <c r="CG21" s="472" t="s">
        <v>1771</v>
      </c>
      <c r="CH21" s="463"/>
      <c r="CI21" s="463" t="s">
        <v>1598</v>
      </c>
      <c r="CJ21" s="463"/>
      <c r="CK21" s="479"/>
      <c r="CL21" s="463" t="s">
        <v>1598</v>
      </c>
      <c r="CM21" s="463"/>
      <c r="CN21" s="456"/>
      <c r="CO21" s="463" t="s">
        <v>1598</v>
      </c>
      <c r="CP21" s="463"/>
      <c r="CQ21" s="456"/>
      <c r="CR21" s="463" t="s">
        <v>1598</v>
      </c>
      <c r="CS21" s="463"/>
      <c r="CT21" s="456"/>
      <c r="CU21" s="463" t="s">
        <v>1598</v>
      </c>
      <c r="CV21" s="463"/>
      <c r="CW21" s="456"/>
      <c r="CX21" s="465" t="s">
        <v>1598</v>
      </c>
      <c r="CY21" s="465"/>
      <c r="CZ21" s="456"/>
      <c r="DA21" s="463" t="s">
        <v>1598</v>
      </c>
      <c r="DB21" s="463"/>
      <c r="DC21" s="456"/>
      <c r="DD21" s="463" t="s">
        <v>1598</v>
      </c>
      <c r="DE21" s="463"/>
      <c r="DF21" s="479"/>
      <c r="DG21" s="463" t="s">
        <v>1598</v>
      </c>
      <c r="DH21" s="463"/>
      <c r="DI21" s="456"/>
      <c r="DJ21" s="461" t="s">
        <v>1598</v>
      </c>
      <c r="DK21" s="462"/>
      <c r="DL21" s="456"/>
      <c r="DM21" s="463" t="s">
        <v>1598</v>
      </c>
      <c r="DN21" s="463"/>
      <c r="DP21" s="430"/>
      <c r="DQ21" s="430"/>
      <c r="DR21" s="431">
        <v>1</v>
      </c>
      <c r="DT21" s="473"/>
    </row>
    <row r="22" spans="1:124" s="454" customFormat="1" ht="18" customHeight="1">
      <c r="A22" s="428"/>
      <c r="B22" s="428"/>
      <c r="C22" s="428"/>
      <c r="D22" s="428"/>
      <c r="E22" s="428"/>
      <c r="F22" s="428"/>
      <c r="G22" s="428"/>
      <c r="H22" s="428"/>
      <c r="I22" s="428"/>
      <c r="J22" s="1872" t="s">
        <v>1772</v>
      </c>
      <c r="K22" s="1872"/>
      <c r="L22" s="456"/>
      <c r="M22" s="1829" t="s">
        <v>1773</v>
      </c>
      <c r="N22" s="1829"/>
      <c r="O22" s="456"/>
      <c r="P22" s="1833" t="s">
        <v>1774</v>
      </c>
      <c r="Q22" s="1833"/>
      <c r="R22" s="428"/>
      <c r="S22" s="1830" t="s">
        <v>1775</v>
      </c>
      <c r="T22" s="1830"/>
      <c r="U22" s="428"/>
      <c r="V22" s="1831" t="s">
        <v>1776</v>
      </c>
      <c r="W22" s="1831"/>
      <c r="X22" s="456"/>
      <c r="Y22" s="1832" t="s">
        <v>1777</v>
      </c>
      <c r="Z22" s="1832"/>
      <c r="AA22" s="466"/>
      <c r="AB22" s="1824" t="s">
        <v>1738</v>
      </c>
      <c r="AC22" s="1824"/>
      <c r="AD22" s="466"/>
      <c r="AE22" s="1825" t="s">
        <v>1778</v>
      </c>
      <c r="AF22" s="1825"/>
      <c r="AG22" s="466"/>
      <c r="AH22" s="1826" t="s">
        <v>1779</v>
      </c>
      <c r="AI22" s="1826"/>
      <c r="AJ22" s="458"/>
      <c r="AK22" s="1827" t="s">
        <v>1780</v>
      </c>
      <c r="AL22" s="1827"/>
      <c r="AM22" s="458"/>
      <c r="AN22" s="1828" t="s">
        <v>1781</v>
      </c>
      <c r="AO22" s="1828"/>
      <c r="AP22" s="480"/>
      <c r="AQ22" s="1876" t="s">
        <v>1782</v>
      </c>
      <c r="AR22" s="1877"/>
      <c r="AS22" s="463"/>
      <c r="AT22" s="1878" t="s">
        <v>1783</v>
      </c>
      <c r="AU22" s="1878"/>
      <c r="AV22" s="463"/>
      <c r="AW22" s="484" t="s">
        <v>1784</v>
      </c>
      <c r="AX22" s="485"/>
      <c r="AY22" s="463"/>
      <c r="AZ22" s="1871" t="s">
        <v>1785</v>
      </c>
      <c r="BA22" s="1871"/>
      <c r="BB22" s="479"/>
      <c r="BC22" s="1829" t="s">
        <v>1786</v>
      </c>
      <c r="BD22" s="1829"/>
      <c r="BE22" s="456"/>
      <c r="BF22" s="1833" t="s">
        <v>1787</v>
      </c>
      <c r="BG22" s="1833"/>
      <c r="BH22" s="456"/>
      <c r="BI22" s="1830" t="s">
        <v>1788</v>
      </c>
      <c r="BJ22" s="1830"/>
      <c r="BK22" s="456"/>
      <c r="BL22" s="1831" t="s">
        <v>1789</v>
      </c>
      <c r="BM22" s="1831"/>
      <c r="BN22" s="456"/>
      <c r="BO22" s="1832" t="s">
        <v>1790</v>
      </c>
      <c r="BP22" s="1832"/>
      <c r="BQ22" s="456"/>
      <c r="BR22" s="1824" t="s">
        <v>1752</v>
      </c>
      <c r="BS22" s="1824"/>
      <c r="BT22" s="456"/>
      <c r="BU22" s="1825" t="s">
        <v>1791</v>
      </c>
      <c r="BV22" s="1825"/>
      <c r="BW22" s="456"/>
      <c r="BX22" s="1826" t="s">
        <v>1792</v>
      </c>
      <c r="BY22" s="1826"/>
      <c r="BZ22" s="456"/>
      <c r="CA22" s="1827" t="s">
        <v>1793</v>
      </c>
      <c r="CB22" s="1827"/>
      <c r="CC22" s="456"/>
      <c r="CD22" s="1828" t="s">
        <v>1794</v>
      </c>
      <c r="CE22" s="1828"/>
      <c r="CF22" s="463"/>
      <c r="CG22" s="469" t="s">
        <v>1795</v>
      </c>
      <c r="CH22" s="463"/>
      <c r="CI22" s="1871" t="s">
        <v>1796</v>
      </c>
      <c r="CJ22" s="1871"/>
      <c r="CK22" s="479"/>
      <c r="CL22" s="1829" t="s">
        <v>1786</v>
      </c>
      <c r="CM22" s="1829"/>
      <c r="CN22" s="456"/>
      <c r="CO22" s="1833" t="s">
        <v>1797</v>
      </c>
      <c r="CP22" s="1833"/>
      <c r="CQ22" s="456"/>
      <c r="CR22" s="1830" t="s">
        <v>1798</v>
      </c>
      <c r="CS22" s="1830"/>
      <c r="CT22" s="456"/>
      <c r="CU22" s="1831" t="s">
        <v>1799</v>
      </c>
      <c r="CV22" s="1831"/>
      <c r="CW22" s="456"/>
      <c r="CX22" s="1832" t="s">
        <v>1800</v>
      </c>
      <c r="CY22" s="1832"/>
      <c r="CZ22" s="456"/>
      <c r="DA22" s="1824" t="s">
        <v>1764</v>
      </c>
      <c r="DB22" s="1824"/>
      <c r="DC22" s="456"/>
      <c r="DD22" s="1825" t="s">
        <v>1801</v>
      </c>
      <c r="DE22" s="1825"/>
      <c r="DF22" s="479"/>
      <c r="DG22" s="1826" t="s">
        <v>1802</v>
      </c>
      <c r="DH22" s="1826"/>
      <c r="DI22" s="456"/>
      <c r="DJ22" s="1827" t="s">
        <v>1803</v>
      </c>
      <c r="DK22" s="1827"/>
      <c r="DL22" s="456"/>
      <c r="DM22" s="1828" t="s">
        <v>1804</v>
      </c>
      <c r="DN22" s="1828"/>
      <c r="DP22" s="430"/>
      <c r="DQ22" s="430"/>
      <c r="DR22" s="431">
        <v>1</v>
      </c>
      <c r="DT22" s="473"/>
    </row>
    <row r="23" spans="1:124" s="454" customFormat="1" ht="18" customHeight="1" thickBot="1">
      <c r="A23" s="428"/>
      <c r="B23" s="428"/>
      <c r="C23" s="428"/>
      <c r="D23" s="428"/>
      <c r="E23" s="428"/>
      <c r="F23" s="428"/>
      <c r="G23" s="428"/>
      <c r="H23" s="428"/>
      <c r="I23" s="428"/>
      <c r="J23" s="463"/>
      <c r="K23" s="463"/>
      <c r="L23" s="456"/>
      <c r="M23" s="463"/>
      <c r="N23" s="463"/>
      <c r="O23" s="456"/>
      <c r="P23" s="463"/>
      <c r="Q23" s="463"/>
      <c r="R23" s="463"/>
      <c r="S23" s="463"/>
      <c r="T23" s="463"/>
      <c r="U23" s="428"/>
      <c r="V23" s="463"/>
      <c r="W23" s="463"/>
      <c r="X23" s="463"/>
      <c r="Y23" s="465"/>
      <c r="Z23" s="465"/>
      <c r="AA23" s="463"/>
      <c r="AB23" s="463"/>
      <c r="AC23" s="463"/>
      <c r="AD23" s="463"/>
      <c r="AE23" s="463"/>
      <c r="AF23" s="463"/>
      <c r="AG23" s="463"/>
      <c r="AH23" s="463"/>
      <c r="AI23" s="463"/>
      <c r="AJ23" s="480"/>
      <c r="AK23" s="463"/>
      <c r="AL23" s="463"/>
      <c r="AM23" s="480"/>
      <c r="AN23" s="463"/>
      <c r="AO23" s="463"/>
      <c r="AP23" s="480"/>
      <c r="AQ23" s="463"/>
      <c r="AR23" s="463"/>
      <c r="AS23" s="463"/>
      <c r="AT23" s="463"/>
      <c r="AU23" s="463"/>
      <c r="AV23" s="463"/>
      <c r="AW23" s="484" t="s">
        <v>1805</v>
      </c>
      <c r="AX23" s="485"/>
      <c r="AY23" s="463"/>
      <c r="AZ23" s="463" t="s">
        <v>1598</v>
      </c>
      <c r="BA23" s="463"/>
      <c r="BB23" s="479"/>
      <c r="BC23" s="461" t="s">
        <v>1598</v>
      </c>
      <c r="BD23" s="462"/>
      <c r="BE23" s="456"/>
      <c r="BF23" s="461" t="s">
        <v>1598</v>
      </c>
      <c r="BG23" s="462"/>
      <c r="BH23" s="456"/>
      <c r="BI23" s="463" t="s">
        <v>1598</v>
      </c>
      <c r="BJ23" s="463"/>
      <c r="BK23" s="456"/>
      <c r="BL23" s="461" t="s">
        <v>1598</v>
      </c>
      <c r="BM23" s="462"/>
      <c r="BN23" s="456"/>
      <c r="BO23" s="461" t="s">
        <v>1598</v>
      </c>
      <c r="BP23" s="462"/>
      <c r="BQ23" s="456"/>
      <c r="BR23" s="461" t="s">
        <v>1598</v>
      </c>
      <c r="BS23" s="462"/>
      <c r="BT23" s="456"/>
      <c r="BU23" s="463" t="s">
        <v>1598</v>
      </c>
      <c r="BV23" s="463"/>
      <c r="BW23" s="456"/>
      <c r="BX23" s="463" t="s">
        <v>1598</v>
      </c>
      <c r="BY23" s="463"/>
      <c r="BZ23" s="456"/>
      <c r="CA23" s="463" t="s">
        <v>1598</v>
      </c>
      <c r="CB23" s="463"/>
      <c r="CC23" s="456"/>
      <c r="CD23" s="461" t="s">
        <v>1598</v>
      </c>
      <c r="CE23" s="462"/>
      <c r="CF23" s="463"/>
      <c r="CG23" s="478" t="s">
        <v>1806</v>
      </c>
      <c r="CH23" s="463"/>
      <c r="CI23" s="463" t="s">
        <v>1598</v>
      </c>
      <c r="CJ23" s="463"/>
      <c r="CK23" s="479"/>
      <c r="CL23" s="463" t="s">
        <v>1598</v>
      </c>
      <c r="CM23" s="463"/>
      <c r="CN23" s="456"/>
      <c r="CO23" s="463" t="s">
        <v>1598</v>
      </c>
      <c r="CP23" s="463"/>
      <c r="CQ23" s="456"/>
      <c r="CR23" s="463" t="s">
        <v>1598</v>
      </c>
      <c r="CS23" s="463"/>
      <c r="CT23" s="456"/>
      <c r="CU23" s="463" t="s">
        <v>1598</v>
      </c>
      <c r="CV23" s="463"/>
      <c r="CW23" s="456"/>
      <c r="CX23" s="465" t="s">
        <v>1598</v>
      </c>
      <c r="CY23" s="465"/>
      <c r="CZ23" s="456"/>
      <c r="DA23" s="463" t="s">
        <v>1598</v>
      </c>
      <c r="DB23" s="463"/>
      <c r="DC23" s="456"/>
      <c r="DD23" s="463" t="s">
        <v>1598</v>
      </c>
      <c r="DE23" s="463"/>
      <c r="DF23" s="479"/>
      <c r="DG23" s="463" t="s">
        <v>1598</v>
      </c>
      <c r="DH23" s="463"/>
      <c r="DI23" s="456"/>
      <c r="DJ23" s="461" t="s">
        <v>1598</v>
      </c>
      <c r="DK23" s="462"/>
      <c r="DL23" s="456"/>
      <c r="DM23" s="463" t="s">
        <v>1598</v>
      </c>
      <c r="DN23" s="463"/>
      <c r="DP23" s="460" t="s">
        <v>1807</v>
      </c>
      <c r="DQ23" s="430"/>
      <c r="DR23" s="431">
        <v>1</v>
      </c>
      <c r="DT23" s="455" t="s">
        <v>1808</v>
      </c>
    </row>
    <row r="24" spans="1:124" s="454" customFormat="1" ht="18" customHeight="1">
      <c r="A24" s="506"/>
      <c r="B24" s="506"/>
      <c r="C24" s="506"/>
      <c r="D24" s="506"/>
      <c r="E24" s="506"/>
      <c r="F24" s="506"/>
      <c r="G24" s="506"/>
      <c r="H24" s="506"/>
      <c r="I24" s="506"/>
      <c r="J24" s="1870" t="s">
        <v>1745</v>
      </c>
      <c r="K24" s="1870"/>
      <c r="L24" s="456"/>
      <c r="M24" s="1829" t="s">
        <v>1809</v>
      </c>
      <c r="N24" s="1829"/>
      <c r="O24" s="456"/>
      <c r="P24" s="1833" t="s">
        <v>1810</v>
      </c>
      <c r="Q24" s="1833"/>
      <c r="R24" s="456"/>
      <c r="S24" s="1830" t="s">
        <v>1811</v>
      </c>
      <c r="T24" s="1830"/>
      <c r="U24" s="428"/>
      <c r="V24" s="1831" t="s">
        <v>1812</v>
      </c>
      <c r="W24" s="1831"/>
      <c r="X24" s="456"/>
      <c r="Y24" s="1832" t="s">
        <v>1813</v>
      </c>
      <c r="Z24" s="1832"/>
      <c r="AA24" s="466"/>
      <c r="AB24" s="1824" t="s">
        <v>1778</v>
      </c>
      <c r="AC24" s="1824"/>
      <c r="AD24" s="466"/>
      <c r="AE24" s="1825" t="s">
        <v>1814</v>
      </c>
      <c r="AF24" s="1825"/>
      <c r="AG24" s="466"/>
      <c r="AH24" s="1826" t="s">
        <v>1815</v>
      </c>
      <c r="AI24" s="1826"/>
      <c r="AJ24" s="458"/>
      <c r="AK24" s="1827" t="s">
        <v>1816</v>
      </c>
      <c r="AL24" s="1827"/>
      <c r="AM24" s="458"/>
      <c r="AN24" s="1828" t="s">
        <v>1817</v>
      </c>
      <c r="AO24" s="1828"/>
      <c r="AP24" s="480"/>
      <c r="AQ24" s="1868" t="s">
        <v>1818</v>
      </c>
      <c r="AR24" s="1868"/>
      <c r="AS24" s="463"/>
      <c r="AT24" s="1869" t="s">
        <v>1676</v>
      </c>
      <c r="AU24" s="1869"/>
      <c r="AV24" s="463"/>
      <c r="AW24" s="484" t="s">
        <v>1819</v>
      </c>
      <c r="AX24" s="485"/>
      <c r="AY24" s="463"/>
      <c r="AZ24" s="1867" t="s">
        <v>1786</v>
      </c>
      <c r="BA24" s="1867"/>
      <c r="BB24" s="479"/>
      <c r="BC24" s="1829" t="s">
        <v>1820</v>
      </c>
      <c r="BD24" s="1829"/>
      <c r="BE24" s="456"/>
      <c r="BF24" s="1833" t="s">
        <v>1821</v>
      </c>
      <c r="BG24" s="1833"/>
      <c r="BH24" s="456"/>
      <c r="BI24" s="1830" t="s">
        <v>1822</v>
      </c>
      <c r="BJ24" s="1830"/>
      <c r="BK24" s="456"/>
      <c r="BL24" s="1831" t="s">
        <v>1823</v>
      </c>
      <c r="BM24" s="1831"/>
      <c r="BN24" s="456"/>
      <c r="BO24" s="1832" t="s">
        <v>1824</v>
      </c>
      <c r="BP24" s="1832"/>
      <c r="BQ24" s="456"/>
      <c r="BR24" s="1824" t="s">
        <v>1791</v>
      </c>
      <c r="BS24" s="1824"/>
      <c r="BT24" s="456"/>
      <c r="BU24" s="1825" t="s">
        <v>1825</v>
      </c>
      <c r="BV24" s="1825"/>
      <c r="BW24" s="456"/>
      <c r="BX24" s="1826" t="s">
        <v>1826</v>
      </c>
      <c r="BY24" s="1826"/>
      <c r="BZ24" s="456"/>
      <c r="CA24" s="1827" t="s">
        <v>1827</v>
      </c>
      <c r="CB24" s="1827"/>
      <c r="CC24" s="456"/>
      <c r="CD24" s="1828" t="s">
        <v>1828</v>
      </c>
      <c r="CE24" s="1828"/>
      <c r="CF24" s="463"/>
      <c r="CG24" s="474" t="s">
        <v>1829</v>
      </c>
      <c r="CH24" s="463"/>
      <c r="CI24" s="1867" t="s">
        <v>1786</v>
      </c>
      <c r="CJ24" s="1867"/>
      <c r="CK24" s="479"/>
      <c r="CL24" s="1829" t="s">
        <v>1830</v>
      </c>
      <c r="CM24" s="1829"/>
      <c r="CN24" s="456"/>
      <c r="CO24" s="1833" t="s">
        <v>1831</v>
      </c>
      <c r="CP24" s="1833"/>
      <c r="CQ24" s="456"/>
      <c r="CR24" s="1830" t="s">
        <v>1832</v>
      </c>
      <c r="CS24" s="1830"/>
      <c r="CT24" s="456"/>
      <c r="CU24" s="1831" t="s">
        <v>1833</v>
      </c>
      <c r="CV24" s="1831"/>
      <c r="CW24" s="456"/>
      <c r="CX24" s="1832" t="s">
        <v>1834</v>
      </c>
      <c r="CY24" s="1832"/>
      <c r="CZ24" s="456"/>
      <c r="DA24" s="1824" t="s">
        <v>1801</v>
      </c>
      <c r="DB24" s="1824"/>
      <c r="DC24" s="456"/>
      <c r="DD24" s="1825" t="s">
        <v>1835</v>
      </c>
      <c r="DE24" s="1825"/>
      <c r="DF24" s="479"/>
      <c r="DG24" s="1826" t="s">
        <v>1836</v>
      </c>
      <c r="DH24" s="1826"/>
      <c r="DI24" s="456"/>
      <c r="DJ24" s="1827" t="s">
        <v>1837</v>
      </c>
      <c r="DK24" s="1827"/>
      <c r="DL24" s="456"/>
      <c r="DM24" s="1828" t="s">
        <v>1838</v>
      </c>
      <c r="DN24" s="1828"/>
      <c r="DP24" s="460" t="s">
        <v>1600</v>
      </c>
      <c r="DQ24" s="430"/>
      <c r="DR24" s="431">
        <v>1</v>
      </c>
      <c r="DT24" s="455" t="s">
        <v>1839</v>
      </c>
    </row>
    <row r="25" spans="1:124" s="454" customFormat="1" ht="18" customHeight="1" thickBot="1">
      <c r="A25" s="506"/>
      <c r="B25" s="506"/>
      <c r="C25" s="506"/>
      <c r="D25" s="506"/>
      <c r="E25" s="506"/>
      <c r="F25" s="506"/>
      <c r="G25" s="506"/>
      <c r="H25" s="506"/>
      <c r="I25" s="506"/>
      <c r="J25" s="463"/>
      <c r="K25" s="463"/>
      <c r="L25" s="456"/>
      <c r="M25" s="463"/>
      <c r="N25" s="463"/>
      <c r="O25" s="456"/>
      <c r="P25" s="463"/>
      <c r="Q25" s="463"/>
      <c r="R25" s="463"/>
      <c r="S25" s="463"/>
      <c r="T25" s="463"/>
      <c r="U25" s="428"/>
      <c r="V25" s="463"/>
      <c r="W25" s="463"/>
      <c r="X25" s="463"/>
      <c r="Y25" s="465"/>
      <c r="Z25" s="465"/>
      <c r="AA25" s="463"/>
      <c r="AB25" s="463"/>
      <c r="AC25" s="463"/>
      <c r="AD25" s="463"/>
      <c r="AE25" s="463"/>
      <c r="AF25" s="463"/>
      <c r="AG25" s="463"/>
      <c r="AH25" s="463"/>
      <c r="AI25" s="463"/>
      <c r="AJ25" s="480"/>
      <c r="AK25" s="463"/>
      <c r="AL25" s="463"/>
      <c r="AM25" s="480"/>
      <c r="AN25" s="463"/>
      <c r="AO25" s="463"/>
      <c r="AP25" s="480"/>
      <c r="AQ25" s="463"/>
      <c r="AR25" s="463"/>
      <c r="AS25" s="463"/>
      <c r="AT25" s="463"/>
      <c r="AU25" s="463"/>
      <c r="AV25" s="463"/>
      <c r="AW25" s="484" t="s">
        <v>1840</v>
      </c>
      <c r="AX25" s="485"/>
      <c r="AY25" s="463"/>
      <c r="AZ25" s="463" t="s">
        <v>1598</v>
      </c>
      <c r="BA25" s="463"/>
      <c r="BB25" s="479"/>
      <c r="BC25" s="461" t="s">
        <v>1598</v>
      </c>
      <c r="BD25" s="462"/>
      <c r="BE25" s="456"/>
      <c r="BF25" s="461" t="s">
        <v>1598</v>
      </c>
      <c r="BG25" s="462"/>
      <c r="BH25" s="456"/>
      <c r="BI25" s="463" t="s">
        <v>1598</v>
      </c>
      <c r="BJ25" s="463"/>
      <c r="BK25" s="456"/>
      <c r="BL25" s="461" t="s">
        <v>1598</v>
      </c>
      <c r="BM25" s="462"/>
      <c r="BN25" s="456"/>
      <c r="BO25" s="461" t="s">
        <v>1598</v>
      </c>
      <c r="BP25" s="462"/>
      <c r="BQ25" s="456"/>
      <c r="BR25" s="461" t="s">
        <v>1598</v>
      </c>
      <c r="BS25" s="462"/>
      <c r="BT25" s="456"/>
      <c r="BU25" s="463" t="s">
        <v>1598</v>
      </c>
      <c r="BV25" s="463"/>
      <c r="BW25" s="456"/>
      <c r="BX25" s="463" t="s">
        <v>1598</v>
      </c>
      <c r="BY25" s="463"/>
      <c r="BZ25" s="456"/>
      <c r="CA25" s="463" t="s">
        <v>1598</v>
      </c>
      <c r="CB25" s="463"/>
      <c r="CC25" s="456"/>
      <c r="CD25" s="461" t="s">
        <v>1598</v>
      </c>
      <c r="CE25" s="462"/>
      <c r="CF25" s="463"/>
      <c r="CG25" s="483" t="s">
        <v>1841</v>
      </c>
      <c r="CH25" s="463"/>
      <c r="CI25" s="463" t="s">
        <v>1598</v>
      </c>
      <c r="CJ25" s="463"/>
      <c r="CK25" s="479"/>
      <c r="CL25" s="463" t="s">
        <v>1598</v>
      </c>
      <c r="CM25" s="463"/>
      <c r="CN25" s="456"/>
      <c r="CO25" s="463" t="s">
        <v>1598</v>
      </c>
      <c r="CP25" s="463"/>
      <c r="CQ25" s="456"/>
      <c r="CR25" s="463" t="s">
        <v>1598</v>
      </c>
      <c r="CS25" s="463"/>
      <c r="CT25" s="456"/>
      <c r="CU25" s="463" t="s">
        <v>1598</v>
      </c>
      <c r="CV25" s="463"/>
      <c r="CW25" s="456"/>
      <c r="CX25" s="465" t="s">
        <v>1598</v>
      </c>
      <c r="CY25" s="465"/>
      <c r="CZ25" s="456"/>
      <c r="DA25" s="463" t="s">
        <v>1598</v>
      </c>
      <c r="DB25" s="463"/>
      <c r="DC25" s="456"/>
      <c r="DD25" s="463" t="s">
        <v>1598</v>
      </c>
      <c r="DE25" s="463"/>
      <c r="DF25" s="479"/>
      <c r="DG25" s="463" t="s">
        <v>1598</v>
      </c>
      <c r="DH25" s="463"/>
      <c r="DI25" s="456"/>
      <c r="DJ25" s="461" t="s">
        <v>1598</v>
      </c>
      <c r="DK25" s="462"/>
      <c r="DL25" s="456"/>
      <c r="DM25" s="463" t="s">
        <v>1598</v>
      </c>
      <c r="DN25" s="463"/>
      <c r="DP25" s="464" t="s">
        <v>1756</v>
      </c>
      <c r="DQ25" s="430"/>
      <c r="DR25" s="431">
        <v>1</v>
      </c>
      <c r="DT25" s="455"/>
    </row>
    <row r="26" spans="1:124" s="454" customFormat="1" ht="18" customHeight="1">
      <c r="A26" s="506"/>
      <c r="B26" s="506"/>
      <c r="C26" s="506"/>
      <c r="D26" s="506"/>
      <c r="E26" s="506"/>
      <c r="F26" s="506"/>
      <c r="G26" s="506"/>
      <c r="H26" s="506"/>
      <c r="I26" s="506"/>
      <c r="J26" s="1866" t="s">
        <v>1842</v>
      </c>
      <c r="K26" s="1866"/>
      <c r="L26" s="456"/>
      <c r="M26" s="1829" t="s">
        <v>1843</v>
      </c>
      <c r="N26" s="1829"/>
      <c r="O26" s="456"/>
      <c r="P26" s="1833" t="s">
        <v>1844</v>
      </c>
      <c r="Q26" s="1833"/>
      <c r="R26" s="456"/>
      <c r="S26" s="1830" t="s">
        <v>1845</v>
      </c>
      <c r="T26" s="1830"/>
      <c r="U26" s="456"/>
      <c r="V26" s="1831" t="s">
        <v>1846</v>
      </c>
      <c r="W26" s="1831"/>
      <c r="X26" s="456"/>
      <c r="Y26" s="1832" t="s">
        <v>1608</v>
      </c>
      <c r="Z26" s="1832"/>
      <c r="AA26" s="466"/>
      <c r="AB26" s="1824" t="s">
        <v>1814</v>
      </c>
      <c r="AC26" s="1824"/>
      <c r="AD26" s="466"/>
      <c r="AE26" s="1825" t="s">
        <v>1847</v>
      </c>
      <c r="AF26" s="1825"/>
      <c r="AG26" s="466"/>
      <c r="AH26" s="1826" t="s">
        <v>1848</v>
      </c>
      <c r="AI26" s="1826"/>
      <c r="AJ26" s="458"/>
      <c r="AK26" s="1827" t="s">
        <v>1849</v>
      </c>
      <c r="AL26" s="1827"/>
      <c r="AM26" s="458"/>
      <c r="AN26" s="1828" t="s">
        <v>1850</v>
      </c>
      <c r="AO26" s="1828"/>
      <c r="AP26" s="480"/>
      <c r="AQ26" s="1865" t="s">
        <v>1851</v>
      </c>
      <c r="AR26" s="1865"/>
      <c r="AS26" s="463"/>
      <c r="AT26" s="1861" t="s">
        <v>1852</v>
      </c>
      <c r="AU26" s="1861"/>
      <c r="AV26" s="463"/>
      <c r="AW26" s="1862" t="s">
        <v>1853</v>
      </c>
      <c r="AX26" s="1863"/>
      <c r="AY26" s="463"/>
      <c r="AZ26" s="1864" t="s">
        <v>1854</v>
      </c>
      <c r="BA26" s="1864"/>
      <c r="BB26" s="479"/>
      <c r="BC26" s="1829" t="s">
        <v>1855</v>
      </c>
      <c r="BD26" s="1829"/>
      <c r="BE26" s="456"/>
      <c r="BF26" s="1833" t="s">
        <v>1856</v>
      </c>
      <c r="BG26" s="1833"/>
      <c r="BH26" s="456"/>
      <c r="BI26" s="1830" t="s">
        <v>1845</v>
      </c>
      <c r="BJ26" s="1830"/>
      <c r="BK26" s="456"/>
      <c r="BL26" s="1831" t="s">
        <v>1857</v>
      </c>
      <c r="BM26" s="1831"/>
      <c r="BN26" s="456"/>
      <c r="BO26" s="1832" t="s">
        <v>1858</v>
      </c>
      <c r="BP26" s="1832"/>
      <c r="BQ26" s="456"/>
      <c r="BR26" s="1824" t="s">
        <v>1825</v>
      </c>
      <c r="BS26" s="1824"/>
      <c r="BT26" s="456"/>
      <c r="BU26" s="1825" t="s">
        <v>1859</v>
      </c>
      <c r="BV26" s="1825"/>
      <c r="BW26" s="456"/>
      <c r="BX26" s="1826" t="s">
        <v>1860</v>
      </c>
      <c r="BY26" s="1826"/>
      <c r="BZ26" s="456"/>
      <c r="CA26" s="1827" t="s">
        <v>1861</v>
      </c>
      <c r="CB26" s="1827"/>
      <c r="CC26" s="456"/>
      <c r="CD26" s="1828" t="s">
        <v>1862</v>
      </c>
      <c r="CE26" s="1828"/>
      <c r="CF26" s="463"/>
      <c r="CG26" s="463"/>
      <c r="CH26" s="463"/>
      <c r="CI26" s="1864" t="s">
        <v>1660</v>
      </c>
      <c r="CJ26" s="1864"/>
      <c r="CK26" s="479"/>
      <c r="CL26" s="1829" t="s">
        <v>1855</v>
      </c>
      <c r="CM26" s="1829"/>
      <c r="CN26" s="456"/>
      <c r="CO26" s="1833" t="s">
        <v>1856</v>
      </c>
      <c r="CP26" s="1833"/>
      <c r="CQ26" s="456"/>
      <c r="CR26" s="1830" t="s">
        <v>1863</v>
      </c>
      <c r="CS26" s="1830"/>
      <c r="CT26" s="456"/>
      <c r="CU26" s="1831" t="s">
        <v>1857</v>
      </c>
      <c r="CV26" s="1831"/>
      <c r="CW26" s="456"/>
      <c r="CX26" s="1832" t="s">
        <v>1864</v>
      </c>
      <c r="CY26" s="1832"/>
      <c r="CZ26" s="456"/>
      <c r="DA26" s="1824" t="s">
        <v>1835</v>
      </c>
      <c r="DB26" s="1824"/>
      <c r="DC26" s="456"/>
      <c r="DD26" s="1825" t="s">
        <v>1865</v>
      </c>
      <c r="DE26" s="1825"/>
      <c r="DF26" s="479"/>
      <c r="DG26" s="1826" t="s">
        <v>1866</v>
      </c>
      <c r="DH26" s="1826"/>
      <c r="DI26" s="456"/>
      <c r="DJ26" s="1827" t="s">
        <v>1867</v>
      </c>
      <c r="DK26" s="1827"/>
      <c r="DL26" s="456"/>
      <c r="DM26" s="1828" t="s">
        <v>1862</v>
      </c>
      <c r="DN26" s="1828"/>
      <c r="DP26" s="470" t="s">
        <v>1868</v>
      </c>
      <c r="DQ26" s="430"/>
      <c r="DR26" s="431">
        <v>1</v>
      </c>
      <c r="DT26" s="455" t="s">
        <v>1869</v>
      </c>
    </row>
    <row r="27" spans="1:124" s="454" customFormat="1" ht="18" customHeight="1" thickBot="1">
      <c r="A27" s="506"/>
      <c r="B27" s="506"/>
      <c r="C27" s="506"/>
      <c r="D27" s="506"/>
      <c r="E27" s="506"/>
      <c r="F27" s="506"/>
      <c r="G27" s="506"/>
      <c r="H27" s="506"/>
      <c r="I27" s="506"/>
      <c r="J27" s="463"/>
      <c r="K27" s="463"/>
      <c r="L27" s="456"/>
      <c r="M27" s="463"/>
      <c r="N27" s="463"/>
      <c r="O27" s="456"/>
      <c r="P27" s="463"/>
      <c r="Q27" s="463"/>
      <c r="R27" s="463"/>
      <c r="S27" s="463"/>
      <c r="T27" s="463"/>
      <c r="U27" s="463"/>
      <c r="V27" s="463"/>
      <c r="W27" s="463"/>
      <c r="X27" s="463"/>
      <c r="Y27" s="465"/>
      <c r="Z27" s="465"/>
      <c r="AA27" s="463"/>
      <c r="AB27" s="463"/>
      <c r="AC27" s="463"/>
      <c r="AD27" s="463"/>
      <c r="AE27" s="463"/>
      <c r="AF27" s="463"/>
      <c r="AG27" s="463"/>
      <c r="AH27" s="463"/>
      <c r="AI27" s="463"/>
      <c r="AJ27" s="480"/>
      <c r="AK27" s="463"/>
      <c r="AL27" s="463"/>
      <c r="AM27" s="480"/>
      <c r="AN27" s="463"/>
      <c r="AO27" s="463"/>
      <c r="AP27" s="480"/>
      <c r="AQ27" s="463"/>
      <c r="AR27" s="463"/>
      <c r="AS27" s="463"/>
      <c r="AT27" s="463"/>
      <c r="AU27" s="463"/>
      <c r="AV27" s="463"/>
      <c r="AW27" s="486">
        <v>12</v>
      </c>
      <c r="AX27" s="487">
        <v>12</v>
      </c>
      <c r="AY27" s="463"/>
      <c r="AZ27" s="463" t="s">
        <v>1598</v>
      </c>
      <c r="BA27" s="463"/>
      <c r="BB27" s="479"/>
      <c r="BC27" s="461" t="s">
        <v>1598</v>
      </c>
      <c r="BD27" s="462"/>
      <c r="BE27" s="456"/>
      <c r="BF27" s="461" t="s">
        <v>1598</v>
      </c>
      <c r="BG27" s="462"/>
      <c r="BH27" s="456"/>
      <c r="BI27" s="463" t="s">
        <v>1598</v>
      </c>
      <c r="BJ27" s="463"/>
      <c r="BK27" s="456"/>
      <c r="BL27" s="461" t="s">
        <v>1598</v>
      </c>
      <c r="BM27" s="462"/>
      <c r="BN27" s="456"/>
      <c r="BO27" s="461" t="s">
        <v>1598</v>
      </c>
      <c r="BP27" s="462"/>
      <c r="BQ27" s="456"/>
      <c r="BR27" s="461" t="s">
        <v>1598</v>
      </c>
      <c r="BS27" s="462"/>
      <c r="BT27" s="456"/>
      <c r="BU27" s="463" t="s">
        <v>1598</v>
      </c>
      <c r="BV27" s="463"/>
      <c r="BW27" s="456"/>
      <c r="BX27" s="463" t="s">
        <v>1598</v>
      </c>
      <c r="BY27" s="463"/>
      <c r="BZ27" s="456"/>
      <c r="CA27" s="463" t="s">
        <v>1598</v>
      </c>
      <c r="CB27" s="463"/>
      <c r="CC27" s="456"/>
      <c r="CD27" s="461" t="s">
        <v>1598</v>
      </c>
      <c r="CE27" s="462"/>
      <c r="CF27" s="463"/>
      <c r="CG27" s="463"/>
      <c r="CH27" s="463"/>
      <c r="CI27" s="463" t="s">
        <v>1598</v>
      </c>
      <c r="CJ27" s="463"/>
      <c r="CK27" s="479"/>
      <c r="CL27" s="463" t="s">
        <v>1598</v>
      </c>
      <c r="CM27" s="463"/>
      <c r="CN27" s="456"/>
      <c r="CO27" s="463" t="s">
        <v>1598</v>
      </c>
      <c r="CP27" s="463"/>
      <c r="CQ27" s="456"/>
      <c r="CR27" s="463" t="s">
        <v>1598</v>
      </c>
      <c r="CS27" s="463"/>
      <c r="CT27" s="456"/>
      <c r="CU27" s="463" t="s">
        <v>1598</v>
      </c>
      <c r="CV27" s="463"/>
      <c r="CW27" s="456"/>
      <c r="CX27" s="465" t="s">
        <v>1598</v>
      </c>
      <c r="CY27" s="465"/>
      <c r="CZ27" s="456"/>
      <c r="DA27" s="463" t="s">
        <v>1598</v>
      </c>
      <c r="DB27" s="463"/>
      <c r="DC27" s="456"/>
      <c r="DD27" s="463" t="s">
        <v>1598</v>
      </c>
      <c r="DE27" s="463"/>
      <c r="DF27" s="479"/>
      <c r="DG27" s="463" t="s">
        <v>1598</v>
      </c>
      <c r="DH27" s="463"/>
      <c r="DI27" s="456"/>
      <c r="DJ27" s="461" t="s">
        <v>1598</v>
      </c>
      <c r="DK27" s="462"/>
      <c r="DL27" s="456"/>
      <c r="DM27" s="463" t="s">
        <v>1598</v>
      </c>
      <c r="DN27" s="463"/>
      <c r="DP27" s="472" t="s">
        <v>1771</v>
      </c>
      <c r="DQ27" s="430"/>
      <c r="DR27" s="431">
        <v>1</v>
      </c>
      <c r="DT27" s="455" t="s">
        <v>1870</v>
      </c>
    </row>
    <row r="28" spans="1:124" s="454" customFormat="1" ht="18" customHeight="1">
      <c r="A28" s="506"/>
      <c r="B28" s="506"/>
      <c r="C28" s="506"/>
      <c r="D28" s="506"/>
      <c r="E28" s="506"/>
      <c r="F28" s="506"/>
      <c r="G28" s="506"/>
      <c r="H28" s="506"/>
      <c r="I28" s="506"/>
      <c r="J28" s="1829" t="s">
        <v>1809</v>
      </c>
      <c r="K28" s="1829"/>
      <c r="L28" s="456"/>
      <c r="M28" s="1829" t="s">
        <v>1855</v>
      </c>
      <c r="N28" s="1829"/>
      <c r="O28" s="456"/>
      <c r="P28" s="1833" t="s">
        <v>1871</v>
      </c>
      <c r="Q28" s="1833"/>
      <c r="R28" s="456"/>
      <c r="S28" s="1830" t="s">
        <v>1872</v>
      </c>
      <c r="T28" s="1830"/>
      <c r="U28" s="456"/>
      <c r="V28" s="1831" t="s">
        <v>1873</v>
      </c>
      <c r="W28" s="1831"/>
      <c r="X28" s="456"/>
      <c r="Y28" s="1832" t="s">
        <v>1639</v>
      </c>
      <c r="Z28" s="1832"/>
      <c r="AA28" s="466"/>
      <c r="AB28" s="1824" t="s">
        <v>1847</v>
      </c>
      <c r="AC28" s="1824"/>
      <c r="AD28" s="466"/>
      <c r="AE28" s="1825" t="s">
        <v>1874</v>
      </c>
      <c r="AF28" s="1825"/>
      <c r="AG28" s="466"/>
      <c r="AH28" s="1826" t="s">
        <v>1875</v>
      </c>
      <c r="AI28" s="1826"/>
      <c r="AJ28" s="458"/>
      <c r="AK28" s="1827" t="s">
        <v>1876</v>
      </c>
      <c r="AL28" s="1827"/>
      <c r="AM28" s="458"/>
      <c r="AN28" s="1828" t="s">
        <v>1862</v>
      </c>
      <c r="AO28" s="1828"/>
      <c r="AP28" s="480"/>
      <c r="AQ28" s="1860" t="s">
        <v>1877</v>
      </c>
      <c r="AR28" s="1860"/>
      <c r="AS28" s="463"/>
      <c r="AT28" s="1859" t="s">
        <v>1878</v>
      </c>
      <c r="AU28" s="1859"/>
      <c r="AV28" s="463"/>
      <c r="AW28" s="463"/>
      <c r="AX28" s="463"/>
      <c r="AY28" s="463"/>
      <c r="AZ28" s="1858" t="s">
        <v>1879</v>
      </c>
      <c r="BA28" s="1858"/>
      <c r="BB28" s="479"/>
      <c r="BC28" s="1829" t="s">
        <v>1880</v>
      </c>
      <c r="BD28" s="1829"/>
      <c r="BE28" s="456"/>
      <c r="BF28" s="1833" t="s">
        <v>1881</v>
      </c>
      <c r="BG28" s="1833"/>
      <c r="BH28" s="456"/>
      <c r="BI28" s="1830" t="s">
        <v>1882</v>
      </c>
      <c r="BJ28" s="1830"/>
      <c r="BK28" s="456"/>
      <c r="BL28" s="1831" t="s">
        <v>1883</v>
      </c>
      <c r="BM28" s="1831"/>
      <c r="BN28" s="456"/>
      <c r="BO28" s="1832"/>
      <c r="BP28" s="1832"/>
      <c r="BQ28" s="456"/>
      <c r="BR28" s="1824" t="s">
        <v>1859</v>
      </c>
      <c r="BS28" s="1824"/>
      <c r="BT28" s="456"/>
      <c r="BU28" s="1825" t="s">
        <v>1884</v>
      </c>
      <c r="BV28" s="1825"/>
      <c r="BW28" s="456"/>
      <c r="BX28" s="1826" t="s">
        <v>1885</v>
      </c>
      <c r="BY28" s="1826"/>
      <c r="BZ28" s="456"/>
      <c r="CA28" s="1827" t="s">
        <v>1886</v>
      </c>
      <c r="CB28" s="1827"/>
      <c r="CC28" s="456"/>
      <c r="CD28" s="1828" t="s">
        <v>1887</v>
      </c>
      <c r="CE28" s="1828"/>
      <c r="CF28" s="463"/>
      <c r="CG28" s="463"/>
      <c r="CH28" s="463"/>
      <c r="CI28" s="1858" t="s">
        <v>1888</v>
      </c>
      <c r="CJ28" s="1858"/>
      <c r="CK28" s="479"/>
      <c r="CL28" s="1829" t="s">
        <v>1889</v>
      </c>
      <c r="CM28" s="1829"/>
      <c r="CN28" s="456"/>
      <c r="CO28" s="1833" t="s">
        <v>1890</v>
      </c>
      <c r="CP28" s="1833"/>
      <c r="CQ28" s="456"/>
      <c r="CR28" s="1830" t="s">
        <v>1891</v>
      </c>
      <c r="CS28" s="1830"/>
      <c r="CT28" s="456"/>
      <c r="CU28" s="1831" t="s">
        <v>1892</v>
      </c>
      <c r="CV28" s="1831"/>
      <c r="CW28" s="456"/>
      <c r="CX28" s="1832"/>
      <c r="CY28" s="1832"/>
      <c r="CZ28" s="456"/>
      <c r="DA28" s="1824" t="s">
        <v>1865</v>
      </c>
      <c r="DB28" s="1824"/>
      <c r="DC28" s="456"/>
      <c r="DD28" s="1825" t="s">
        <v>1893</v>
      </c>
      <c r="DE28" s="1825"/>
      <c r="DF28" s="479"/>
      <c r="DG28" s="1826" t="s">
        <v>1894</v>
      </c>
      <c r="DH28" s="1826"/>
      <c r="DI28" s="456"/>
      <c r="DJ28" s="1827" t="s">
        <v>1895</v>
      </c>
      <c r="DK28" s="1827"/>
      <c r="DL28" s="456"/>
      <c r="DM28" s="1828" t="s">
        <v>1896</v>
      </c>
      <c r="DN28" s="1828"/>
      <c r="DP28" s="469" t="s">
        <v>1795</v>
      </c>
      <c r="DQ28" s="430"/>
      <c r="DR28" s="431">
        <v>1</v>
      </c>
    </row>
    <row r="29" spans="1:124" s="454" customFormat="1" ht="18" customHeight="1" thickBot="1">
      <c r="A29" s="506"/>
      <c r="B29" s="506"/>
      <c r="C29" s="506"/>
      <c r="D29" s="506"/>
      <c r="E29" s="506"/>
      <c r="F29" s="506"/>
      <c r="G29" s="506"/>
      <c r="H29" s="506"/>
      <c r="I29" s="506"/>
      <c r="J29" s="463"/>
      <c r="K29" s="463"/>
      <c r="L29" s="456"/>
      <c r="M29" s="463"/>
      <c r="N29" s="463"/>
      <c r="O29" s="456"/>
      <c r="P29" s="463"/>
      <c r="Q29" s="463"/>
      <c r="R29" s="463"/>
      <c r="S29" s="463"/>
      <c r="T29" s="463"/>
      <c r="U29" s="463"/>
      <c r="V29" s="463"/>
      <c r="W29" s="463"/>
      <c r="X29" s="463"/>
      <c r="Y29" s="465"/>
      <c r="Z29" s="465"/>
      <c r="AA29" s="463"/>
      <c r="AB29" s="463"/>
      <c r="AC29" s="463"/>
      <c r="AD29" s="463"/>
      <c r="AE29" s="463"/>
      <c r="AF29" s="463"/>
      <c r="AG29" s="463"/>
      <c r="AH29" s="463"/>
      <c r="AI29" s="463"/>
      <c r="AJ29" s="480"/>
      <c r="AK29" s="463"/>
      <c r="AL29" s="463"/>
      <c r="AM29" s="480"/>
      <c r="AN29" s="463"/>
      <c r="AO29" s="463"/>
      <c r="AP29" s="480"/>
      <c r="AQ29" s="463"/>
      <c r="AR29" s="463"/>
      <c r="AS29" s="463"/>
      <c r="AT29" s="463"/>
      <c r="AU29" s="463"/>
      <c r="AV29" s="463"/>
      <c r="AW29" s="463"/>
      <c r="AX29" s="463"/>
      <c r="AY29" s="463"/>
      <c r="AZ29" s="463" t="s">
        <v>1598</v>
      </c>
      <c r="BA29" s="463"/>
      <c r="BB29" s="479"/>
      <c r="BC29" s="463" t="s">
        <v>1598</v>
      </c>
      <c r="BD29" s="463"/>
      <c r="BE29" s="479"/>
      <c r="BF29" s="463" t="s">
        <v>1598</v>
      </c>
      <c r="BG29" s="463"/>
      <c r="BH29" s="479"/>
      <c r="BI29" s="463" t="s">
        <v>1598</v>
      </c>
      <c r="BJ29" s="463"/>
      <c r="BK29" s="479"/>
      <c r="BL29" s="463" t="s">
        <v>1598</v>
      </c>
      <c r="BM29" s="463"/>
      <c r="BN29" s="479"/>
      <c r="BO29" s="465" t="s">
        <v>1598</v>
      </c>
      <c r="BP29" s="465"/>
      <c r="BQ29" s="479"/>
      <c r="BR29" s="463" t="s">
        <v>1598</v>
      </c>
      <c r="BS29" s="463"/>
      <c r="BT29" s="479"/>
      <c r="BU29" s="463" t="s">
        <v>1598</v>
      </c>
      <c r="BV29" s="463"/>
      <c r="BW29" s="479"/>
      <c r="BX29" s="463" t="s">
        <v>1598</v>
      </c>
      <c r="BY29" s="463"/>
      <c r="BZ29" s="479"/>
      <c r="CA29" s="463" t="s">
        <v>1598</v>
      </c>
      <c r="CB29" s="463"/>
      <c r="CC29" s="479"/>
      <c r="CD29" s="463" t="s">
        <v>1598</v>
      </c>
      <c r="CE29" s="463"/>
      <c r="CF29" s="463"/>
      <c r="CG29" s="463"/>
      <c r="CH29" s="463"/>
      <c r="CI29" s="463" t="s">
        <v>1598</v>
      </c>
      <c r="CJ29" s="463"/>
      <c r="CK29" s="479"/>
      <c r="CL29" s="463" t="s">
        <v>1598</v>
      </c>
      <c r="CM29" s="463"/>
      <c r="CN29" s="456"/>
      <c r="CO29" s="463" t="s">
        <v>1598</v>
      </c>
      <c r="CP29" s="463"/>
      <c r="CQ29" s="456"/>
      <c r="CR29" s="463" t="s">
        <v>1598</v>
      </c>
      <c r="CS29" s="463"/>
      <c r="CT29" s="456"/>
      <c r="CU29" s="463" t="s">
        <v>1598</v>
      </c>
      <c r="CV29" s="463"/>
      <c r="CW29" s="456"/>
      <c r="CX29" s="465" t="s">
        <v>1598</v>
      </c>
      <c r="CY29" s="465"/>
      <c r="CZ29" s="456"/>
      <c r="DA29" s="463" t="s">
        <v>1598</v>
      </c>
      <c r="DB29" s="463"/>
      <c r="DC29" s="456"/>
      <c r="DD29" s="463" t="s">
        <v>1598</v>
      </c>
      <c r="DE29" s="463"/>
      <c r="DF29" s="479"/>
      <c r="DG29" s="463" t="s">
        <v>1598</v>
      </c>
      <c r="DH29" s="463"/>
      <c r="DI29" s="456"/>
      <c r="DJ29" s="461" t="s">
        <v>1598</v>
      </c>
      <c r="DK29" s="462"/>
      <c r="DL29" s="456"/>
      <c r="DM29" s="463" t="s">
        <v>1598</v>
      </c>
      <c r="DN29" s="463"/>
      <c r="DP29" s="477" t="s">
        <v>1897</v>
      </c>
      <c r="DQ29" s="430"/>
      <c r="DR29" s="431">
        <v>1</v>
      </c>
    </row>
    <row r="30" spans="1:124" s="454" customFormat="1" ht="18" customHeight="1">
      <c r="A30" s="506"/>
      <c r="B30" s="506"/>
      <c r="C30" s="506"/>
      <c r="D30" s="506"/>
      <c r="E30" s="506"/>
      <c r="F30" s="506"/>
      <c r="G30" s="506"/>
      <c r="H30" s="506"/>
      <c r="I30" s="506"/>
      <c r="J30" s="1857" t="s">
        <v>1898</v>
      </c>
      <c r="K30" s="1857"/>
      <c r="L30" s="456"/>
      <c r="M30" s="1829" t="s">
        <v>1899</v>
      </c>
      <c r="N30" s="1829"/>
      <c r="O30" s="456"/>
      <c r="P30" s="1833" t="s">
        <v>1900</v>
      </c>
      <c r="Q30" s="1833"/>
      <c r="R30" s="456"/>
      <c r="S30" s="1830" t="s">
        <v>1901</v>
      </c>
      <c r="T30" s="1830"/>
      <c r="U30" s="456"/>
      <c r="V30" s="1831" t="s">
        <v>1902</v>
      </c>
      <c r="W30" s="1831"/>
      <c r="X30" s="456"/>
      <c r="Y30" s="1832" t="s">
        <v>1673</v>
      </c>
      <c r="Z30" s="1832"/>
      <c r="AA30" s="466"/>
      <c r="AB30" s="1824" t="s">
        <v>1874</v>
      </c>
      <c r="AC30" s="1824"/>
      <c r="AD30" s="466"/>
      <c r="AE30" s="1825" t="s">
        <v>1903</v>
      </c>
      <c r="AF30" s="1825"/>
      <c r="AG30" s="466"/>
      <c r="AH30" s="1826" t="s">
        <v>1904</v>
      </c>
      <c r="AI30" s="1826"/>
      <c r="AJ30" s="458"/>
      <c r="AK30" s="1827" t="s">
        <v>1905</v>
      </c>
      <c r="AL30" s="1827"/>
      <c r="AM30" s="458"/>
      <c r="AN30" s="1828" t="s">
        <v>1906</v>
      </c>
      <c r="AO30" s="1828"/>
      <c r="AP30" s="480"/>
      <c r="AQ30" s="463"/>
      <c r="AR30" s="463"/>
      <c r="AS30" s="463"/>
      <c r="AT30" s="463"/>
      <c r="AU30" s="463"/>
      <c r="AV30" s="463"/>
      <c r="AW30" s="463"/>
      <c r="AX30" s="463"/>
      <c r="AY30" s="463"/>
      <c r="AZ30" s="1856" t="s">
        <v>1907</v>
      </c>
      <c r="BA30" s="1856"/>
      <c r="BB30" s="479"/>
      <c r="BC30" s="1829" t="s">
        <v>1908</v>
      </c>
      <c r="BD30" s="1829"/>
      <c r="BE30" s="456"/>
      <c r="BF30" s="1833" t="s">
        <v>1909</v>
      </c>
      <c r="BG30" s="1833"/>
      <c r="BH30" s="456"/>
      <c r="BI30" s="1830" t="s">
        <v>1910</v>
      </c>
      <c r="BJ30" s="1830"/>
      <c r="BK30" s="456"/>
      <c r="BL30" s="1831" t="s">
        <v>1911</v>
      </c>
      <c r="BM30" s="1831"/>
      <c r="BN30" s="456"/>
      <c r="BO30" s="1832" t="s">
        <v>1616</v>
      </c>
      <c r="BP30" s="1832"/>
      <c r="BQ30" s="456"/>
      <c r="BR30" s="1824" t="s">
        <v>1884</v>
      </c>
      <c r="BS30" s="1824"/>
      <c r="BT30" s="456"/>
      <c r="BU30" s="1825" t="s">
        <v>1912</v>
      </c>
      <c r="BV30" s="1825"/>
      <c r="BW30" s="456"/>
      <c r="BX30" s="1826" t="s">
        <v>1913</v>
      </c>
      <c r="BY30" s="1826"/>
      <c r="BZ30" s="456"/>
      <c r="CA30" s="1827" t="s">
        <v>1914</v>
      </c>
      <c r="CB30" s="1827"/>
      <c r="CC30" s="456"/>
      <c r="CD30" s="1828" t="s">
        <v>1915</v>
      </c>
      <c r="CE30" s="1828"/>
      <c r="CF30" s="463"/>
      <c r="CG30" s="463"/>
      <c r="CH30" s="463"/>
      <c r="CI30" s="1856" t="s">
        <v>1916</v>
      </c>
      <c r="CJ30" s="1856"/>
      <c r="CK30" s="479"/>
      <c r="CL30" s="1829" t="s">
        <v>1917</v>
      </c>
      <c r="CM30" s="1829"/>
      <c r="CN30" s="456"/>
      <c r="CO30" s="1833" t="s">
        <v>1918</v>
      </c>
      <c r="CP30" s="1833"/>
      <c r="CQ30" s="456"/>
      <c r="CR30" s="1830" t="s">
        <v>1919</v>
      </c>
      <c r="CS30" s="1830"/>
      <c r="CT30" s="456"/>
      <c r="CU30" s="1831" t="s">
        <v>1920</v>
      </c>
      <c r="CV30" s="1831"/>
      <c r="CW30" s="456"/>
      <c r="CX30" s="1832" t="s">
        <v>1624</v>
      </c>
      <c r="CY30" s="1832"/>
      <c r="CZ30" s="456"/>
      <c r="DA30" s="1824" t="s">
        <v>1893</v>
      </c>
      <c r="DB30" s="1824"/>
      <c r="DC30" s="456"/>
      <c r="DD30" s="1825" t="s">
        <v>1921</v>
      </c>
      <c r="DE30" s="1825"/>
      <c r="DF30" s="479"/>
      <c r="DG30" s="1826" t="s">
        <v>1922</v>
      </c>
      <c r="DH30" s="1826"/>
      <c r="DI30" s="456"/>
      <c r="DJ30" s="1827" t="s">
        <v>1923</v>
      </c>
      <c r="DK30" s="1827"/>
      <c r="DL30" s="456"/>
      <c r="DM30" s="1828" t="s">
        <v>1924</v>
      </c>
      <c r="DN30" s="1828"/>
      <c r="DP30" s="478" t="s">
        <v>1806</v>
      </c>
      <c r="DQ30" s="430"/>
      <c r="DR30" s="431">
        <v>1</v>
      </c>
    </row>
    <row r="31" spans="1:124" s="454" customFormat="1" ht="18" customHeight="1" thickBot="1">
      <c r="A31" s="506"/>
      <c r="B31" s="506"/>
      <c r="C31" s="506"/>
      <c r="D31" s="506"/>
      <c r="E31" s="506"/>
      <c r="F31" s="506"/>
      <c r="G31" s="506"/>
      <c r="H31" s="506"/>
      <c r="I31" s="506"/>
      <c r="J31" s="463"/>
      <c r="K31" s="463"/>
      <c r="L31" s="456"/>
      <c r="M31" s="463"/>
      <c r="N31" s="463"/>
      <c r="O31" s="456"/>
      <c r="P31" s="463"/>
      <c r="Q31" s="463"/>
      <c r="R31" s="463"/>
      <c r="S31" s="463"/>
      <c r="T31" s="463"/>
      <c r="U31" s="463"/>
      <c r="V31" s="463"/>
      <c r="W31" s="463"/>
      <c r="X31" s="463"/>
      <c r="Y31" s="465"/>
      <c r="Z31" s="465"/>
      <c r="AA31" s="463"/>
      <c r="AB31" s="463"/>
      <c r="AC31" s="463"/>
      <c r="AD31" s="463"/>
      <c r="AE31" s="463"/>
      <c r="AF31" s="463"/>
      <c r="AG31" s="463"/>
      <c r="AH31" s="463"/>
      <c r="AI31" s="463"/>
      <c r="AJ31" s="480"/>
      <c r="AK31" s="463"/>
      <c r="AL31" s="463"/>
      <c r="AM31" s="480"/>
      <c r="AN31" s="463"/>
      <c r="AO31" s="463"/>
      <c r="AP31" s="480"/>
      <c r="AQ31" s="463"/>
      <c r="AR31" s="463"/>
      <c r="AS31" s="463"/>
      <c r="AT31" s="463"/>
      <c r="AU31" s="463"/>
      <c r="AV31" s="463"/>
      <c r="AW31" s="463"/>
      <c r="AX31" s="463"/>
      <c r="AY31" s="463"/>
      <c r="AZ31" s="463" t="s">
        <v>1598</v>
      </c>
      <c r="BA31" s="463"/>
      <c r="BB31" s="479"/>
      <c r="BC31" s="461" t="s">
        <v>1598</v>
      </c>
      <c r="BD31" s="462"/>
      <c r="BE31" s="456"/>
      <c r="BF31" s="461" t="s">
        <v>1598</v>
      </c>
      <c r="BG31" s="462"/>
      <c r="BH31" s="456"/>
      <c r="BI31" s="463" t="s">
        <v>1598</v>
      </c>
      <c r="BJ31" s="463"/>
      <c r="BK31" s="456"/>
      <c r="BL31" s="461" t="s">
        <v>1598</v>
      </c>
      <c r="BM31" s="462"/>
      <c r="BN31" s="456"/>
      <c r="BO31" s="461" t="s">
        <v>1598</v>
      </c>
      <c r="BP31" s="462"/>
      <c r="BQ31" s="456"/>
      <c r="BR31" s="461" t="s">
        <v>1598</v>
      </c>
      <c r="BS31" s="462"/>
      <c r="BT31" s="456"/>
      <c r="BU31" s="463" t="s">
        <v>1598</v>
      </c>
      <c r="BV31" s="463"/>
      <c r="BW31" s="456"/>
      <c r="BX31" s="463" t="s">
        <v>1598</v>
      </c>
      <c r="BY31" s="463"/>
      <c r="BZ31" s="456"/>
      <c r="CA31" s="463" t="s">
        <v>1598</v>
      </c>
      <c r="CB31" s="463"/>
      <c r="CC31" s="456"/>
      <c r="CD31" s="461" t="s">
        <v>1598</v>
      </c>
      <c r="CE31" s="462"/>
      <c r="CF31" s="463"/>
      <c r="CG31" s="463"/>
      <c r="CH31" s="463"/>
      <c r="CI31" s="463" t="s">
        <v>1598</v>
      </c>
      <c r="CJ31" s="463"/>
      <c r="CK31" s="479"/>
      <c r="CL31" s="463" t="s">
        <v>1598</v>
      </c>
      <c r="CM31" s="463"/>
      <c r="CN31" s="456"/>
      <c r="CO31" s="463" t="s">
        <v>1598</v>
      </c>
      <c r="CP31" s="463"/>
      <c r="CQ31" s="456"/>
      <c r="CR31" s="463" t="s">
        <v>1598</v>
      </c>
      <c r="CS31" s="463"/>
      <c r="CT31" s="456"/>
      <c r="CU31" s="463" t="s">
        <v>1598</v>
      </c>
      <c r="CV31" s="463"/>
      <c r="CW31" s="456"/>
      <c r="CX31" s="465" t="s">
        <v>1598</v>
      </c>
      <c r="CY31" s="465"/>
      <c r="CZ31" s="456"/>
      <c r="DA31" s="463" t="s">
        <v>1598</v>
      </c>
      <c r="DB31" s="463"/>
      <c r="DC31" s="456"/>
      <c r="DD31" s="463" t="s">
        <v>1598</v>
      </c>
      <c r="DE31" s="463"/>
      <c r="DF31" s="479"/>
      <c r="DG31" s="463" t="s">
        <v>1598</v>
      </c>
      <c r="DH31" s="463"/>
      <c r="DI31" s="456"/>
      <c r="DJ31" s="461" t="s">
        <v>1598</v>
      </c>
      <c r="DK31" s="462"/>
      <c r="DL31" s="456"/>
      <c r="DM31" s="463" t="s">
        <v>1598</v>
      </c>
      <c r="DN31" s="463"/>
      <c r="DP31" s="474" t="s">
        <v>1829</v>
      </c>
      <c r="DQ31" s="430"/>
      <c r="DR31" s="431">
        <v>1</v>
      </c>
    </row>
    <row r="32" spans="1:124" s="454" customFormat="1" ht="18" customHeight="1">
      <c r="A32" s="506"/>
      <c r="B32" s="506"/>
      <c r="C32" s="506"/>
      <c r="D32" s="506"/>
      <c r="E32" s="506"/>
      <c r="F32" s="506"/>
      <c r="G32" s="506"/>
      <c r="H32" s="506"/>
      <c r="I32" s="506"/>
      <c r="J32" s="1855" t="s">
        <v>1925</v>
      </c>
      <c r="K32" s="1855"/>
      <c r="L32" s="456"/>
      <c r="M32" s="1829" t="s">
        <v>1908</v>
      </c>
      <c r="N32" s="1829"/>
      <c r="O32" s="456"/>
      <c r="P32" s="1833" t="s">
        <v>1926</v>
      </c>
      <c r="Q32" s="1833"/>
      <c r="R32" s="456"/>
      <c r="S32" s="1830" t="s">
        <v>1927</v>
      </c>
      <c r="T32" s="1830"/>
      <c r="U32" s="456"/>
      <c r="V32" s="1831" t="s">
        <v>1928</v>
      </c>
      <c r="W32" s="1831"/>
      <c r="X32" s="456"/>
      <c r="Y32" s="1832" t="s">
        <v>1929</v>
      </c>
      <c r="Z32" s="1832"/>
      <c r="AA32" s="466"/>
      <c r="AB32" s="1824" t="s">
        <v>1903</v>
      </c>
      <c r="AC32" s="1824"/>
      <c r="AD32" s="466"/>
      <c r="AE32" s="1825" t="s">
        <v>1930</v>
      </c>
      <c r="AF32" s="1825"/>
      <c r="AG32" s="466"/>
      <c r="AH32" s="1826" t="s">
        <v>1931</v>
      </c>
      <c r="AI32" s="1826"/>
      <c r="AJ32" s="458"/>
      <c r="AK32" s="1827" t="s">
        <v>1932</v>
      </c>
      <c r="AL32" s="1827"/>
      <c r="AM32" s="458"/>
      <c r="AN32" s="1828" t="s">
        <v>1933</v>
      </c>
      <c r="AO32" s="1828"/>
      <c r="AP32" s="480"/>
      <c r="AQ32" s="463"/>
      <c r="AR32" s="463"/>
      <c r="AS32" s="463"/>
      <c r="AT32" s="463"/>
      <c r="AU32" s="463"/>
      <c r="AV32" s="463"/>
      <c r="AW32" s="463"/>
      <c r="AX32" s="463"/>
      <c r="AY32" s="463"/>
      <c r="AZ32" s="1854" t="s">
        <v>1934</v>
      </c>
      <c r="BA32" s="1854"/>
      <c r="BB32" s="479"/>
      <c r="BC32" s="1829" t="s">
        <v>1935</v>
      </c>
      <c r="BD32" s="1829"/>
      <c r="BE32" s="456"/>
      <c r="BF32" s="1833" t="s">
        <v>1936</v>
      </c>
      <c r="BG32" s="1833"/>
      <c r="BH32" s="456"/>
      <c r="BI32" s="1830" t="s">
        <v>1937</v>
      </c>
      <c r="BJ32" s="1830"/>
      <c r="BK32" s="456"/>
      <c r="BL32" s="1831" t="s">
        <v>1938</v>
      </c>
      <c r="BM32" s="1831"/>
      <c r="BN32" s="456"/>
      <c r="BO32" s="1832" t="s">
        <v>1651</v>
      </c>
      <c r="BP32" s="1832"/>
      <c r="BQ32" s="456"/>
      <c r="BR32" s="1824" t="s">
        <v>1912</v>
      </c>
      <c r="BS32" s="1824"/>
      <c r="BT32" s="456"/>
      <c r="BU32" s="1825" t="s">
        <v>1939</v>
      </c>
      <c r="BV32" s="1825"/>
      <c r="BW32" s="456"/>
      <c r="BX32" s="1826" t="s">
        <v>1940</v>
      </c>
      <c r="BY32" s="1826"/>
      <c r="BZ32" s="456"/>
      <c r="CA32" s="1827" t="s">
        <v>1941</v>
      </c>
      <c r="CB32" s="1827"/>
      <c r="CC32" s="456"/>
      <c r="CD32" s="1828" t="s">
        <v>1942</v>
      </c>
      <c r="CE32" s="1828"/>
      <c r="CF32" s="463"/>
      <c r="CG32" s="463"/>
      <c r="CH32" s="463"/>
      <c r="CI32" s="1854" t="s">
        <v>1943</v>
      </c>
      <c r="CJ32" s="1854"/>
      <c r="CK32" s="479"/>
      <c r="CL32" s="1829" t="s">
        <v>1935</v>
      </c>
      <c r="CM32" s="1829"/>
      <c r="CN32" s="456"/>
      <c r="CO32" s="1833" t="s">
        <v>1944</v>
      </c>
      <c r="CP32" s="1833"/>
      <c r="CQ32" s="456"/>
      <c r="CR32" s="1830" t="s">
        <v>1945</v>
      </c>
      <c r="CS32" s="1830"/>
      <c r="CT32" s="456"/>
      <c r="CU32" s="1831" t="s">
        <v>1946</v>
      </c>
      <c r="CV32" s="1831"/>
      <c r="CW32" s="456"/>
      <c r="CX32" s="1832" t="s">
        <v>1661</v>
      </c>
      <c r="CY32" s="1832"/>
      <c r="CZ32" s="456"/>
      <c r="DA32" s="1824" t="s">
        <v>1921</v>
      </c>
      <c r="DB32" s="1824"/>
      <c r="DC32" s="456"/>
      <c r="DD32" s="1825" t="s">
        <v>1947</v>
      </c>
      <c r="DE32" s="1825"/>
      <c r="DF32" s="479"/>
      <c r="DG32" s="1826" t="s">
        <v>1948</v>
      </c>
      <c r="DH32" s="1826"/>
      <c r="DI32" s="456"/>
      <c r="DJ32" s="1827" t="s">
        <v>1949</v>
      </c>
      <c r="DK32" s="1827"/>
      <c r="DL32" s="456"/>
      <c r="DM32" s="1828" t="s">
        <v>1950</v>
      </c>
      <c r="DN32" s="1828"/>
      <c r="DP32" s="476" t="s">
        <v>1951</v>
      </c>
      <c r="DQ32" s="430"/>
      <c r="DR32" s="431">
        <v>1</v>
      </c>
    </row>
    <row r="33" spans="1:122" s="454" customFormat="1" ht="18" customHeight="1" thickBot="1">
      <c r="A33" s="506"/>
      <c r="B33" s="506"/>
      <c r="C33" s="506"/>
      <c r="D33" s="506"/>
      <c r="E33" s="506"/>
      <c r="F33" s="506"/>
      <c r="G33" s="506"/>
      <c r="H33" s="506"/>
      <c r="I33" s="506"/>
      <c r="J33" s="463"/>
      <c r="K33" s="463"/>
      <c r="L33" s="456"/>
      <c r="M33" s="463"/>
      <c r="N33" s="463"/>
      <c r="O33" s="456"/>
      <c r="P33" s="463"/>
      <c r="Q33" s="463"/>
      <c r="R33" s="463"/>
      <c r="S33" s="463"/>
      <c r="T33" s="463"/>
      <c r="U33" s="463"/>
      <c r="V33" s="463"/>
      <c r="W33" s="463"/>
      <c r="X33" s="463"/>
      <c r="Y33" s="465"/>
      <c r="Z33" s="465"/>
      <c r="AA33" s="463"/>
      <c r="AB33" s="463"/>
      <c r="AC33" s="463"/>
      <c r="AD33" s="463"/>
      <c r="AE33" s="463"/>
      <c r="AF33" s="463"/>
      <c r="AG33" s="463"/>
      <c r="AH33" s="463"/>
      <c r="AI33" s="463"/>
      <c r="AJ33" s="480"/>
      <c r="AK33" s="463"/>
      <c r="AL33" s="463"/>
      <c r="AM33" s="480"/>
      <c r="AN33" s="463"/>
      <c r="AO33" s="463"/>
      <c r="AP33" s="480"/>
      <c r="AQ33" s="463"/>
      <c r="AR33" s="463"/>
      <c r="AS33" s="463"/>
      <c r="AT33" s="463"/>
      <c r="AU33" s="463"/>
      <c r="AV33" s="463"/>
      <c r="AW33" s="463"/>
      <c r="AX33" s="463"/>
      <c r="AY33" s="463"/>
      <c r="AZ33" s="463" t="s">
        <v>1598</v>
      </c>
      <c r="BA33" s="463"/>
      <c r="BB33" s="479"/>
      <c r="BC33" s="461" t="s">
        <v>1598</v>
      </c>
      <c r="BD33" s="462"/>
      <c r="BE33" s="456"/>
      <c r="BF33" s="461" t="s">
        <v>1598</v>
      </c>
      <c r="BG33" s="462"/>
      <c r="BH33" s="456"/>
      <c r="BI33" s="463" t="s">
        <v>1598</v>
      </c>
      <c r="BJ33" s="463"/>
      <c r="BK33" s="456"/>
      <c r="BL33" s="461" t="s">
        <v>1598</v>
      </c>
      <c r="BM33" s="462"/>
      <c r="BN33" s="456"/>
      <c r="BO33" s="461" t="s">
        <v>1598</v>
      </c>
      <c r="BP33" s="462"/>
      <c r="BQ33" s="456"/>
      <c r="BR33" s="461" t="s">
        <v>1598</v>
      </c>
      <c r="BS33" s="462"/>
      <c r="BT33" s="456"/>
      <c r="BU33" s="463" t="s">
        <v>1598</v>
      </c>
      <c r="BV33" s="463"/>
      <c r="BW33" s="456"/>
      <c r="BX33" s="463" t="s">
        <v>1598</v>
      </c>
      <c r="BY33" s="463"/>
      <c r="BZ33" s="456"/>
      <c r="CA33" s="463" t="s">
        <v>1598</v>
      </c>
      <c r="CB33" s="463"/>
      <c r="CC33" s="456"/>
      <c r="CD33" s="461" t="s">
        <v>1598</v>
      </c>
      <c r="CE33" s="462"/>
      <c r="CF33" s="463"/>
      <c r="CG33" s="463"/>
      <c r="CH33" s="463"/>
      <c r="CI33" s="463" t="s">
        <v>1598</v>
      </c>
      <c r="CJ33" s="463"/>
      <c r="CK33" s="479"/>
      <c r="CL33" s="463" t="s">
        <v>1598</v>
      </c>
      <c r="CM33" s="463"/>
      <c r="CN33" s="456"/>
      <c r="CO33" s="463" t="s">
        <v>1598</v>
      </c>
      <c r="CP33" s="463"/>
      <c r="CQ33" s="456"/>
      <c r="CR33" s="463" t="s">
        <v>1598</v>
      </c>
      <c r="CS33" s="463"/>
      <c r="CT33" s="456"/>
      <c r="CU33" s="463" t="s">
        <v>1598</v>
      </c>
      <c r="CV33" s="463"/>
      <c r="CW33" s="456"/>
      <c r="CX33" s="465" t="s">
        <v>1598</v>
      </c>
      <c r="CY33" s="465"/>
      <c r="CZ33" s="456"/>
      <c r="DA33" s="463" t="s">
        <v>1598</v>
      </c>
      <c r="DB33" s="463"/>
      <c r="DC33" s="456"/>
      <c r="DD33" s="463" t="s">
        <v>1598</v>
      </c>
      <c r="DE33" s="463"/>
      <c r="DF33" s="479"/>
      <c r="DG33" s="463" t="s">
        <v>1598</v>
      </c>
      <c r="DH33" s="463"/>
      <c r="DI33" s="456"/>
      <c r="DJ33" s="461" t="s">
        <v>1598</v>
      </c>
      <c r="DK33" s="462"/>
      <c r="DL33" s="456"/>
      <c r="DM33" s="463" t="s">
        <v>1598</v>
      </c>
      <c r="DN33" s="463"/>
      <c r="DP33" s="483" t="s">
        <v>1841</v>
      </c>
      <c r="DQ33" s="430"/>
      <c r="DR33" s="431">
        <v>1</v>
      </c>
    </row>
    <row r="34" spans="1:122" s="454" customFormat="1" ht="18" customHeight="1">
      <c r="A34" s="506"/>
      <c r="B34" s="506"/>
      <c r="C34" s="506"/>
      <c r="D34" s="506"/>
      <c r="E34" s="506"/>
      <c r="F34" s="506"/>
      <c r="G34" s="506"/>
      <c r="H34" s="506"/>
      <c r="I34" s="506"/>
      <c r="J34" s="1853" t="s">
        <v>1952</v>
      </c>
      <c r="K34" s="1853"/>
      <c r="L34" s="456"/>
      <c r="M34" s="1829" t="s">
        <v>1935</v>
      </c>
      <c r="N34" s="1829"/>
      <c r="O34" s="456"/>
      <c r="P34" s="1833" t="s">
        <v>1953</v>
      </c>
      <c r="Q34" s="1833"/>
      <c r="R34" s="456"/>
      <c r="S34" s="1830" t="s">
        <v>1954</v>
      </c>
      <c r="T34" s="1830"/>
      <c r="U34" s="456"/>
      <c r="V34" s="1831" t="s">
        <v>1955</v>
      </c>
      <c r="W34" s="1831"/>
      <c r="X34" s="456"/>
      <c r="Y34" s="1832" t="s">
        <v>1956</v>
      </c>
      <c r="Z34" s="1832"/>
      <c r="AA34" s="466"/>
      <c r="AB34" s="1824" t="s">
        <v>1930</v>
      </c>
      <c r="AC34" s="1824"/>
      <c r="AD34" s="466"/>
      <c r="AE34" s="1825" t="s">
        <v>1957</v>
      </c>
      <c r="AF34" s="1825"/>
      <c r="AG34" s="466"/>
      <c r="AH34" s="1826" t="s">
        <v>1958</v>
      </c>
      <c r="AI34" s="1826"/>
      <c r="AJ34" s="458"/>
      <c r="AK34" s="1827" t="s">
        <v>1959</v>
      </c>
      <c r="AL34" s="1827"/>
      <c r="AM34" s="458"/>
      <c r="AN34" s="1828" t="s">
        <v>1960</v>
      </c>
      <c r="AO34" s="1828"/>
      <c r="AP34" s="480"/>
      <c r="AQ34" s="463"/>
      <c r="AR34" s="463"/>
      <c r="AS34" s="463"/>
      <c r="AT34" s="463"/>
      <c r="AU34" s="463"/>
      <c r="AV34" s="463"/>
      <c r="AW34" s="463"/>
      <c r="AX34" s="463"/>
      <c r="AY34" s="463"/>
      <c r="AZ34" s="1852" t="s">
        <v>1961</v>
      </c>
      <c r="BA34" s="1852"/>
      <c r="BB34" s="479"/>
      <c r="BC34" s="1829" t="s">
        <v>1962</v>
      </c>
      <c r="BD34" s="1829"/>
      <c r="BE34" s="456"/>
      <c r="BF34" s="1833" t="s">
        <v>1963</v>
      </c>
      <c r="BG34" s="1833"/>
      <c r="BH34" s="456"/>
      <c r="BI34" s="1830" t="s">
        <v>1954</v>
      </c>
      <c r="BJ34" s="1830"/>
      <c r="BK34" s="456"/>
      <c r="BL34" s="1831" t="s">
        <v>1964</v>
      </c>
      <c r="BM34" s="1831"/>
      <c r="BN34" s="456"/>
      <c r="BO34" s="1832" t="s">
        <v>1965</v>
      </c>
      <c r="BP34" s="1832"/>
      <c r="BQ34" s="456"/>
      <c r="BR34" s="1824" t="s">
        <v>1939</v>
      </c>
      <c r="BS34" s="1824"/>
      <c r="BT34" s="456"/>
      <c r="BU34" s="1825" t="s">
        <v>1966</v>
      </c>
      <c r="BV34" s="1825"/>
      <c r="BW34" s="456"/>
      <c r="BX34" s="1826" t="s">
        <v>1967</v>
      </c>
      <c r="BY34" s="1826"/>
      <c r="BZ34" s="456"/>
      <c r="CA34" s="1827" t="s">
        <v>1968</v>
      </c>
      <c r="CB34" s="1827"/>
      <c r="CC34" s="456"/>
      <c r="CD34" s="1828" t="s">
        <v>1969</v>
      </c>
      <c r="CE34" s="1828"/>
      <c r="CF34" s="463"/>
      <c r="CG34" s="463"/>
      <c r="CH34" s="463"/>
      <c r="CI34" s="1852"/>
      <c r="CJ34" s="1852"/>
      <c r="CK34" s="479"/>
      <c r="CL34" s="1829" t="s">
        <v>1970</v>
      </c>
      <c r="CM34" s="1829"/>
      <c r="CN34" s="456"/>
      <c r="CO34" s="1833" t="s">
        <v>1971</v>
      </c>
      <c r="CP34" s="1833"/>
      <c r="CQ34" s="456"/>
      <c r="CR34" s="1830" t="s">
        <v>1954</v>
      </c>
      <c r="CS34" s="1830"/>
      <c r="CT34" s="456"/>
      <c r="CU34" s="1831" t="s">
        <v>1972</v>
      </c>
      <c r="CV34" s="1831"/>
      <c r="CW34" s="456"/>
      <c r="CX34" s="1832" t="s">
        <v>1973</v>
      </c>
      <c r="CY34" s="1832"/>
      <c r="CZ34" s="456"/>
      <c r="DA34" s="1824" t="s">
        <v>1947</v>
      </c>
      <c r="DB34" s="1824"/>
      <c r="DC34" s="456"/>
      <c r="DD34" s="1825" t="s">
        <v>1974</v>
      </c>
      <c r="DE34" s="1825"/>
      <c r="DF34" s="479"/>
      <c r="DG34" s="1826" t="s">
        <v>1975</v>
      </c>
      <c r="DH34" s="1826"/>
      <c r="DI34" s="456"/>
      <c r="DJ34" s="1827" t="s">
        <v>1976</v>
      </c>
      <c r="DK34" s="1827"/>
      <c r="DL34" s="456"/>
      <c r="DM34" s="1828" t="s">
        <v>1977</v>
      </c>
      <c r="DN34" s="1828"/>
      <c r="DP34" s="430"/>
      <c r="DQ34" s="430"/>
      <c r="DR34" s="431">
        <v>1</v>
      </c>
    </row>
    <row r="35" spans="1:122" s="454" customFormat="1" ht="18" customHeight="1" thickBot="1">
      <c r="A35" s="428"/>
      <c r="B35" s="428"/>
      <c r="C35" s="428"/>
      <c r="D35" s="428"/>
      <c r="E35" s="428"/>
      <c r="F35" s="428"/>
      <c r="G35" s="428"/>
      <c r="H35" s="428"/>
      <c r="I35" s="428"/>
      <c r="J35" s="463"/>
      <c r="K35" s="463"/>
      <c r="L35" s="456"/>
      <c r="M35" s="463"/>
      <c r="N35" s="463"/>
      <c r="O35" s="463"/>
      <c r="P35" s="463"/>
      <c r="Q35" s="463"/>
      <c r="R35" s="463"/>
      <c r="S35" s="463"/>
      <c r="T35" s="463"/>
      <c r="U35" s="463"/>
      <c r="V35" s="463"/>
      <c r="W35" s="463"/>
      <c r="X35" s="463"/>
      <c r="Y35" s="465"/>
      <c r="Z35" s="465"/>
      <c r="AA35" s="463"/>
      <c r="AB35" s="463"/>
      <c r="AC35" s="463"/>
      <c r="AD35" s="463"/>
      <c r="AE35" s="463"/>
      <c r="AF35" s="463"/>
      <c r="AG35" s="463"/>
      <c r="AH35" s="463"/>
      <c r="AI35" s="463"/>
      <c r="AJ35" s="480"/>
      <c r="AK35" s="463"/>
      <c r="AL35" s="463"/>
      <c r="AM35" s="480"/>
      <c r="AN35" s="463"/>
      <c r="AO35" s="463"/>
      <c r="AP35" s="480"/>
      <c r="AQ35" s="463"/>
      <c r="AR35" s="463"/>
      <c r="AS35" s="463"/>
      <c r="AT35" s="463"/>
      <c r="AU35" s="463"/>
      <c r="AV35" s="463"/>
      <c r="AW35" s="463"/>
      <c r="AX35" s="463"/>
      <c r="AY35" s="463"/>
      <c r="AZ35" s="463" t="s">
        <v>1598</v>
      </c>
      <c r="BA35" s="463"/>
      <c r="BB35" s="479"/>
      <c r="BC35" s="461" t="s">
        <v>1598</v>
      </c>
      <c r="BD35" s="462"/>
      <c r="BE35" s="456"/>
      <c r="BF35" s="461" t="s">
        <v>1598</v>
      </c>
      <c r="BG35" s="462"/>
      <c r="BH35" s="456"/>
      <c r="BI35" s="463" t="s">
        <v>1598</v>
      </c>
      <c r="BJ35" s="463"/>
      <c r="BK35" s="456"/>
      <c r="BL35" s="461" t="s">
        <v>1598</v>
      </c>
      <c r="BM35" s="462"/>
      <c r="BN35" s="456"/>
      <c r="BO35" s="461" t="s">
        <v>1598</v>
      </c>
      <c r="BP35" s="462"/>
      <c r="BQ35" s="456"/>
      <c r="BR35" s="461" t="s">
        <v>1598</v>
      </c>
      <c r="BS35" s="462"/>
      <c r="BT35" s="456"/>
      <c r="BU35" s="463" t="s">
        <v>1598</v>
      </c>
      <c r="BV35" s="463"/>
      <c r="BW35" s="456"/>
      <c r="BX35" s="463" t="s">
        <v>1598</v>
      </c>
      <c r="BY35" s="463"/>
      <c r="BZ35" s="456"/>
      <c r="CA35" s="463" t="s">
        <v>1598</v>
      </c>
      <c r="CB35" s="463"/>
      <c r="CC35" s="456"/>
      <c r="CD35" s="461" t="s">
        <v>1598</v>
      </c>
      <c r="CE35" s="462"/>
      <c r="CF35" s="463"/>
      <c r="CG35" s="463"/>
      <c r="CH35" s="463"/>
      <c r="CI35" s="463" t="s">
        <v>1598</v>
      </c>
      <c r="CJ35" s="463"/>
      <c r="CK35" s="479"/>
      <c r="CL35" s="463" t="s">
        <v>1598</v>
      </c>
      <c r="CM35" s="463"/>
      <c r="CN35" s="456"/>
      <c r="CO35" s="463" t="s">
        <v>1598</v>
      </c>
      <c r="CP35" s="463"/>
      <c r="CQ35" s="456"/>
      <c r="CR35" s="463" t="s">
        <v>1598</v>
      </c>
      <c r="CS35" s="463"/>
      <c r="CT35" s="456"/>
      <c r="CU35" s="463" t="s">
        <v>1598</v>
      </c>
      <c r="CV35" s="463"/>
      <c r="CW35" s="456"/>
      <c r="CX35" s="465" t="s">
        <v>1598</v>
      </c>
      <c r="CY35" s="465"/>
      <c r="CZ35" s="456"/>
      <c r="DA35" s="463" t="s">
        <v>1598</v>
      </c>
      <c r="DB35" s="463"/>
      <c r="DC35" s="456"/>
      <c r="DD35" s="463" t="s">
        <v>1598</v>
      </c>
      <c r="DE35" s="463"/>
      <c r="DF35" s="479"/>
      <c r="DG35" s="463" t="s">
        <v>1598</v>
      </c>
      <c r="DH35" s="463"/>
      <c r="DI35" s="456"/>
      <c r="DJ35" s="461" t="s">
        <v>1598</v>
      </c>
      <c r="DK35" s="462"/>
      <c r="DL35" s="456"/>
      <c r="DM35" s="463" t="s">
        <v>1598</v>
      </c>
      <c r="DN35" s="463"/>
      <c r="DP35" s="430"/>
      <c r="DQ35" s="430"/>
      <c r="DR35" s="431">
        <v>1</v>
      </c>
    </row>
    <row r="36" spans="1:122" s="454" customFormat="1" ht="18" customHeight="1">
      <c r="A36" s="428"/>
      <c r="B36" s="428"/>
      <c r="C36" s="428"/>
      <c r="D36" s="428"/>
      <c r="E36" s="428"/>
      <c r="F36" s="428"/>
      <c r="G36" s="428"/>
      <c r="H36" s="428"/>
      <c r="I36" s="428"/>
      <c r="J36" s="1851" t="s">
        <v>1978</v>
      </c>
      <c r="K36" s="1851"/>
      <c r="L36" s="456"/>
      <c r="M36" s="1829" t="s">
        <v>1979</v>
      </c>
      <c r="N36" s="1829"/>
      <c r="O36" s="456"/>
      <c r="P36" s="1833" t="s">
        <v>1980</v>
      </c>
      <c r="Q36" s="1833"/>
      <c r="R36" s="456"/>
      <c r="S36" s="1830" t="s">
        <v>1981</v>
      </c>
      <c r="T36" s="1830"/>
      <c r="U36" s="456"/>
      <c r="V36" s="1831" t="s">
        <v>1982</v>
      </c>
      <c r="W36" s="1831"/>
      <c r="X36" s="456"/>
      <c r="Y36" s="1832" t="s">
        <v>1983</v>
      </c>
      <c r="Z36" s="1832"/>
      <c r="AA36" s="466"/>
      <c r="AB36" s="1824" t="s">
        <v>1984</v>
      </c>
      <c r="AC36" s="1824"/>
      <c r="AD36" s="466"/>
      <c r="AE36" s="1825" t="s">
        <v>1985</v>
      </c>
      <c r="AF36" s="1825"/>
      <c r="AG36" s="466"/>
      <c r="AH36" s="1826" t="s">
        <v>1986</v>
      </c>
      <c r="AI36" s="1826"/>
      <c r="AJ36" s="458"/>
      <c r="AK36" s="1827" t="s">
        <v>1987</v>
      </c>
      <c r="AL36" s="1827"/>
      <c r="AM36" s="458"/>
      <c r="AN36" s="1828" t="s">
        <v>1988</v>
      </c>
      <c r="AO36" s="1828"/>
      <c r="AP36" s="480"/>
      <c r="AQ36" s="463"/>
      <c r="AR36" s="463"/>
      <c r="AS36" s="463"/>
      <c r="AT36" s="463"/>
      <c r="AU36" s="463"/>
      <c r="AV36" s="463"/>
      <c r="AW36" s="463"/>
      <c r="AX36" s="463"/>
      <c r="AY36" s="463"/>
      <c r="AZ36" s="1850" t="s">
        <v>1989</v>
      </c>
      <c r="BA36" s="1850"/>
      <c r="BB36" s="479"/>
      <c r="BC36" s="1829" t="s">
        <v>1990</v>
      </c>
      <c r="BD36" s="1829"/>
      <c r="BE36" s="456"/>
      <c r="BF36" s="1833" t="s">
        <v>1991</v>
      </c>
      <c r="BG36" s="1833"/>
      <c r="BH36" s="456"/>
      <c r="BI36" s="1830" t="s">
        <v>1981</v>
      </c>
      <c r="BJ36" s="1830"/>
      <c r="BK36" s="456"/>
      <c r="BL36" s="1831" t="s">
        <v>1992</v>
      </c>
      <c r="BM36" s="1831"/>
      <c r="BN36" s="456"/>
      <c r="BO36" s="1832" t="s">
        <v>1993</v>
      </c>
      <c r="BP36" s="1832"/>
      <c r="BQ36" s="456"/>
      <c r="BR36" s="1824" t="s">
        <v>1966</v>
      </c>
      <c r="BS36" s="1824"/>
      <c r="BT36" s="456"/>
      <c r="BU36" s="1825" t="s">
        <v>1994</v>
      </c>
      <c r="BV36" s="1825"/>
      <c r="BW36" s="456"/>
      <c r="BX36" s="1826" t="s">
        <v>1995</v>
      </c>
      <c r="BY36" s="1826"/>
      <c r="BZ36" s="456"/>
      <c r="CA36" s="1827" t="s">
        <v>1996</v>
      </c>
      <c r="CB36" s="1827"/>
      <c r="CC36" s="456"/>
      <c r="CD36" s="1828" t="s">
        <v>1997</v>
      </c>
      <c r="CE36" s="1828"/>
      <c r="CF36" s="463"/>
      <c r="CG36" s="463"/>
      <c r="CH36" s="463"/>
      <c r="CI36" s="1850" t="s">
        <v>1998</v>
      </c>
      <c r="CJ36" s="1850"/>
      <c r="CK36" s="479"/>
      <c r="CL36" s="1829" t="s">
        <v>1999</v>
      </c>
      <c r="CM36" s="1829"/>
      <c r="CN36" s="456"/>
      <c r="CO36" s="1833" t="s">
        <v>2000</v>
      </c>
      <c r="CP36" s="1833"/>
      <c r="CQ36" s="456"/>
      <c r="CR36" s="1830" t="s">
        <v>1981</v>
      </c>
      <c r="CS36" s="1830"/>
      <c r="CT36" s="456"/>
      <c r="CU36" s="1831" t="s">
        <v>2001</v>
      </c>
      <c r="CV36" s="1831"/>
      <c r="CW36" s="456"/>
      <c r="CX36" s="1832" t="s">
        <v>2002</v>
      </c>
      <c r="CY36" s="1832"/>
      <c r="CZ36" s="456"/>
      <c r="DA36" s="1824" t="s">
        <v>1974</v>
      </c>
      <c r="DB36" s="1824"/>
      <c r="DC36" s="456"/>
      <c r="DD36" s="1825" t="s">
        <v>2003</v>
      </c>
      <c r="DE36" s="1825"/>
      <c r="DF36" s="479"/>
      <c r="DG36" s="1826" t="s">
        <v>2004</v>
      </c>
      <c r="DH36" s="1826"/>
      <c r="DI36" s="456"/>
      <c r="DJ36" s="1827" t="s">
        <v>2005</v>
      </c>
      <c r="DK36" s="1827"/>
      <c r="DL36" s="456"/>
      <c r="DM36" s="1828" t="s">
        <v>1997</v>
      </c>
      <c r="DN36" s="1828"/>
      <c r="DP36" s="430"/>
      <c r="DQ36" s="430"/>
      <c r="DR36" s="431">
        <v>1</v>
      </c>
    </row>
    <row r="37" spans="1:122" s="454" customFormat="1" ht="18" customHeight="1" thickBot="1">
      <c r="A37" s="428"/>
      <c r="B37" s="428"/>
      <c r="C37" s="428"/>
      <c r="D37" s="428"/>
      <c r="E37" s="428"/>
      <c r="F37" s="428"/>
      <c r="G37" s="428"/>
      <c r="H37" s="428"/>
      <c r="I37" s="428"/>
      <c r="J37" s="463"/>
      <c r="K37" s="463"/>
      <c r="L37" s="456"/>
      <c r="M37" s="463"/>
      <c r="N37" s="463"/>
      <c r="O37" s="463"/>
      <c r="P37" s="463"/>
      <c r="Q37" s="463"/>
      <c r="R37" s="463"/>
      <c r="S37" s="463"/>
      <c r="T37" s="463"/>
      <c r="U37" s="463"/>
      <c r="V37" s="463"/>
      <c r="W37" s="463"/>
      <c r="X37" s="463"/>
      <c r="Y37" s="465"/>
      <c r="Z37" s="465"/>
      <c r="AA37" s="463"/>
      <c r="AB37" s="463"/>
      <c r="AC37" s="463"/>
      <c r="AD37" s="463"/>
      <c r="AE37" s="463"/>
      <c r="AF37" s="463"/>
      <c r="AG37" s="463"/>
      <c r="AH37" s="463"/>
      <c r="AI37" s="463"/>
      <c r="AJ37" s="480"/>
      <c r="AK37" s="463"/>
      <c r="AL37" s="463"/>
      <c r="AM37" s="480"/>
      <c r="AN37" s="463"/>
      <c r="AO37" s="463"/>
      <c r="AP37" s="480"/>
      <c r="AQ37" s="463"/>
      <c r="AR37" s="463"/>
      <c r="AS37" s="463"/>
      <c r="AT37" s="463"/>
      <c r="AU37" s="463"/>
      <c r="AV37" s="463"/>
      <c r="AW37" s="463"/>
      <c r="AX37" s="463"/>
      <c r="AY37" s="463"/>
      <c r="AZ37" s="463" t="s">
        <v>1598</v>
      </c>
      <c r="BA37" s="463"/>
      <c r="BB37" s="479"/>
      <c r="BC37" s="461" t="s">
        <v>1598</v>
      </c>
      <c r="BD37" s="462"/>
      <c r="BE37" s="456"/>
      <c r="BF37" s="461" t="s">
        <v>1598</v>
      </c>
      <c r="BG37" s="462"/>
      <c r="BH37" s="456"/>
      <c r="BI37" s="463" t="s">
        <v>1598</v>
      </c>
      <c r="BJ37" s="463"/>
      <c r="BK37" s="456"/>
      <c r="BL37" s="461" t="s">
        <v>1598</v>
      </c>
      <c r="BM37" s="462"/>
      <c r="BN37" s="456"/>
      <c r="BO37" s="461" t="s">
        <v>1598</v>
      </c>
      <c r="BP37" s="462"/>
      <c r="BQ37" s="456"/>
      <c r="BR37" s="461" t="s">
        <v>1598</v>
      </c>
      <c r="BS37" s="462"/>
      <c r="BT37" s="456"/>
      <c r="BU37" s="463" t="s">
        <v>1598</v>
      </c>
      <c r="BV37" s="463"/>
      <c r="BW37" s="456"/>
      <c r="BX37" s="463" t="s">
        <v>1598</v>
      </c>
      <c r="BY37" s="463"/>
      <c r="BZ37" s="456"/>
      <c r="CA37" s="463" t="s">
        <v>1598</v>
      </c>
      <c r="CB37" s="463"/>
      <c r="CC37" s="456"/>
      <c r="CD37" s="461" t="s">
        <v>1598</v>
      </c>
      <c r="CE37" s="462"/>
      <c r="CF37" s="463"/>
      <c r="CG37" s="463"/>
      <c r="CH37" s="463"/>
      <c r="CI37" s="463" t="s">
        <v>1598</v>
      </c>
      <c r="CJ37" s="463"/>
      <c r="CK37" s="479"/>
      <c r="CL37" s="463" t="s">
        <v>1598</v>
      </c>
      <c r="CM37" s="463"/>
      <c r="CN37" s="456"/>
      <c r="CO37" s="463" t="s">
        <v>1598</v>
      </c>
      <c r="CP37" s="463"/>
      <c r="CQ37" s="456"/>
      <c r="CR37" s="463" t="s">
        <v>1598</v>
      </c>
      <c r="CS37" s="463"/>
      <c r="CT37" s="456"/>
      <c r="CU37" s="463" t="s">
        <v>1598</v>
      </c>
      <c r="CV37" s="463"/>
      <c r="CW37" s="456"/>
      <c r="CX37" s="465" t="s">
        <v>1598</v>
      </c>
      <c r="CY37" s="465"/>
      <c r="CZ37" s="456"/>
      <c r="DA37" s="463" t="s">
        <v>1598</v>
      </c>
      <c r="DB37" s="463"/>
      <c r="DC37" s="456"/>
      <c r="DD37" s="463" t="s">
        <v>1598</v>
      </c>
      <c r="DE37" s="463"/>
      <c r="DF37" s="479"/>
      <c r="DG37" s="463" t="s">
        <v>1598</v>
      </c>
      <c r="DH37" s="463"/>
      <c r="DI37" s="456"/>
      <c r="DJ37" s="461" t="s">
        <v>1598</v>
      </c>
      <c r="DK37" s="462"/>
      <c r="DL37" s="456"/>
      <c r="DM37" s="463" t="s">
        <v>1598</v>
      </c>
      <c r="DN37" s="463"/>
      <c r="DP37" s="430"/>
      <c r="DQ37" s="430"/>
      <c r="DR37" s="431">
        <v>1</v>
      </c>
    </row>
    <row r="38" spans="1:122" s="454" customFormat="1" ht="18" customHeight="1">
      <c r="A38" s="428"/>
      <c r="B38" s="428"/>
      <c r="C38" s="428"/>
      <c r="D38" s="428"/>
      <c r="E38" s="428"/>
      <c r="F38" s="428"/>
      <c r="G38" s="428"/>
      <c r="H38" s="428"/>
      <c r="I38" s="428"/>
      <c r="J38" s="1849" t="s">
        <v>2006</v>
      </c>
      <c r="K38" s="1849"/>
      <c r="L38" s="463"/>
      <c r="M38" s="1829" t="s">
        <v>2007</v>
      </c>
      <c r="N38" s="1829"/>
      <c r="O38" s="456"/>
      <c r="P38" s="1833" t="s">
        <v>2008</v>
      </c>
      <c r="Q38" s="1833"/>
      <c r="R38" s="456"/>
      <c r="S38" s="1830" t="s">
        <v>2009</v>
      </c>
      <c r="T38" s="1830"/>
      <c r="U38" s="456"/>
      <c r="V38" s="1831" t="s">
        <v>2010</v>
      </c>
      <c r="W38" s="1831"/>
      <c r="X38" s="456"/>
      <c r="Y38" s="1832" t="s">
        <v>2011</v>
      </c>
      <c r="Z38" s="1832"/>
      <c r="AA38" s="466"/>
      <c r="AB38" s="1824" t="s">
        <v>1957</v>
      </c>
      <c r="AC38" s="1824"/>
      <c r="AD38" s="466"/>
      <c r="AE38" s="1825" t="s">
        <v>2012</v>
      </c>
      <c r="AF38" s="1825"/>
      <c r="AG38" s="466"/>
      <c r="AH38" s="1826" t="s">
        <v>2013</v>
      </c>
      <c r="AI38" s="1826"/>
      <c r="AJ38" s="458"/>
      <c r="AK38" s="1827" t="s">
        <v>2014</v>
      </c>
      <c r="AL38" s="1827"/>
      <c r="AM38" s="458"/>
      <c r="AN38" s="1828" t="s">
        <v>1997</v>
      </c>
      <c r="AO38" s="1828"/>
      <c r="AP38" s="480"/>
      <c r="AQ38" s="463"/>
      <c r="AR38" s="463"/>
      <c r="AS38" s="463"/>
      <c r="AT38" s="463"/>
      <c r="AU38" s="463"/>
      <c r="AV38" s="463"/>
      <c r="AW38" s="463"/>
      <c r="AX38" s="463"/>
      <c r="AY38" s="463"/>
      <c r="AZ38" s="1848" t="s">
        <v>2015</v>
      </c>
      <c r="BA38" s="1848"/>
      <c r="BB38" s="479"/>
      <c r="BC38" s="1829" t="s">
        <v>2016</v>
      </c>
      <c r="BD38" s="1829"/>
      <c r="BE38" s="456"/>
      <c r="BF38" s="1833" t="s">
        <v>2017</v>
      </c>
      <c r="BG38" s="1833"/>
      <c r="BH38" s="456"/>
      <c r="BI38" s="1830" t="s">
        <v>2009</v>
      </c>
      <c r="BJ38" s="1830"/>
      <c r="BK38" s="456"/>
      <c r="BL38" s="1831" t="s">
        <v>2018</v>
      </c>
      <c r="BM38" s="1831"/>
      <c r="BN38" s="456"/>
      <c r="BO38" s="1832" t="s">
        <v>2019</v>
      </c>
      <c r="BP38" s="1832"/>
      <c r="BQ38" s="456"/>
      <c r="BR38" s="1824" t="s">
        <v>2020</v>
      </c>
      <c r="BS38" s="1824"/>
      <c r="BT38" s="456"/>
      <c r="BU38" s="1825" t="s">
        <v>2021</v>
      </c>
      <c r="BV38" s="1825"/>
      <c r="BW38" s="456"/>
      <c r="BX38" s="1826" t="s">
        <v>2022</v>
      </c>
      <c r="BY38" s="1826"/>
      <c r="BZ38" s="456"/>
      <c r="CA38" s="1827" t="s">
        <v>2023</v>
      </c>
      <c r="CB38" s="1827"/>
      <c r="CC38" s="456"/>
      <c r="CD38" s="1828" t="s">
        <v>2024</v>
      </c>
      <c r="CE38" s="1828"/>
      <c r="CF38" s="463"/>
      <c r="CG38" s="463"/>
      <c r="CH38" s="463"/>
      <c r="CI38" s="1848" t="s">
        <v>2025</v>
      </c>
      <c r="CJ38" s="1848"/>
      <c r="CK38" s="479"/>
      <c r="CL38" s="1829" t="s">
        <v>2026</v>
      </c>
      <c r="CM38" s="1829"/>
      <c r="CN38" s="456"/>
      <c r="CO38" s="1833" t="s">
        <v>2027</v>
      </c>
      <c r="CP38" s="1833"/>
      <c r="CQ38" s="456"/>
      <c r="CR38" s="1830" t="s">
        <v>2028</v>
      </c>
      <c r="CS38" s="1830"/>
      <c r="CT38" s="456"/>
      <c r="CU38" s="1831" t="s">
        <v>2029</v>
      </c>
      <c r="CV38" s="1831"/>
      <c r="CW38" s="456"/>
      <c r="CX38" s="1832" t="s">
        <v>2030</v>
      </c>
      <c r="CY38" s="1832"/>
      <c r="CZ38" s="456"/>
      <c r="DA38" s="1824" t="s">
        <v>2031</v>
      </c>
      <c r="DB38" s="1824"/>
      <c r="DC38" s="456"/>
      <c r="DD38" s="1825" t="s">
        <v>2032</v>
      </c>
      <c r="DE38" s="1825"/>
      <c r="DF38" s="479"/>
      <c r="DG38" s="1826" t="s">
        <v>2033</v>
      </c>
      <c r="DH38" s="1826"/>
      <c r="DI38" s="456"/>
      <c r="DJ38" s="1827" t="s">
        <v>2034</v>
      </c>
      <c r="DK38" s="1827"/>
      <c r="DL38" s="456"/>
      <c r="DM38" s="1828" t="s">
        <v>2035</v>
      </c>
      <c r="DN38" s="1828"/>
      <c r="DP38" s="430"/>
      <c r="DQ38" s="430"/>
      <c r="DR38" s="431">
        <v>1</v>
      </c>
    </row>
    <row r="39" spans="1:122" s="454" customFormat="1" ht="18" customHeight="1" thickBot="1">
      <c r="A39" s="428"/>
      <c r="B39" s="428"/>
      <c r="C39" s="428"/>
      <c r="D39" s="428"/>
      <c r="E39" s="428"/>
      <c r="F39" s="428"/>
      <c r="G39" s="428"/>
      <c r="H39" s="428"/>
      <c r="I39" s="428"/>
      <c r="J39" s="463"/>
      <c r="K39" s="463"/>
      <c r="L39" s="463"/>
      <c r="M39" s="463"/>
      <c r="N39" s="463"/>
      <c r="O39" s="463"/>
      <c r="P39" s="463"/>
      <c r="Q39" s="463"/>
      <c r="R39" s="463"/>
      <c r="S39" s="463"/>
      <c r="T39" s="463"/>
      <c r="U39" s="463"/>
      <c r="V39" s="463"/>
      <c r="W39" s="463"/>
      <c r="X39" s="463"/>
      <c r="Y39" s="465"/>
      <c r="Z39" s="465"/>
      <c r="AA39" s="463"/>
      <c r="AB39" s="463"/>
      <c r="AC39" s="463"/>
      <c r="AD39" s="463"/>
      <c r="AE39" s="463"/>
      <c r="AF39" s="463"/>
      <c r="AG39" s="463"/>
      <c r="AH39" s="463"/>
      <c r="AI39" s="463"/>
      <c r="AJ39" s="480"/>
      <c r="AK39" s="463"/>
      <c r="AL39" s="463"/>
      <c r="AM39" s="480"/>
      <c r="AN39" s="463"/>
      <c r="AO39" s="463"/>
      <c r="AP39" s="480"/>
      <c r="AQ39" s="463"/>
      <c r="AR39" s="463"/>
      <c r="AS39" s="463"/>
      <c r="AT39" s="463"/>
      <c r="AU39" s="463"/>
      <c r="AV39" s="463"/>
      <c r="AW39" s="463"/>
      <c r="AX39" s="463"/>
      <c r="AY39" s="463"/>
      <c r="AZ39" s="463" t="s">
        <v>1598</v>
      </c>
      <c r="BA39" s="463"/>
      <c r="BB39" s="479"/>
      <c r="BC39" s="461" t="s">
        <v>1598</v>
      </c>
      <c r="BD39" s="462"/>
      <c r="BE39" s="456"/>
      <c r="BF39" s="461" t="s">
        <v>1598</v>
      </c>
      <c r="BG39" s="462"/>
      <c r="BH39" s="456"/>
      <c r="BI39" s="463" t="s">
        <v>1598</v>
      </c>
      <c r="BJ39" s="463"/>
      <c r="BK39" s="456"/>
      <c r="BL39" s="461" t="s">
        <v>1598</v>
      </c>
      <c r="BM39" s="462"/>
      <c r="BN39" s="456"/>
      <c r="BO39" s="461" t="s">
        <v>1598</v>
      </c>
      <c r="BP39" s="462"/>
      <c r="BQ39" s="456"/>
      <c r="BR39" s="461" t="s">
        <v>1598</v>
      </c>
      <c r="BS39" s="462"/>
      <c r="BT39" s="456"/>
      <c r="BU39" s="463" t="s">
        <v>1598</v>
      </c>
      <c r="BV39" s="463"/>
      <c r="BW39" s="456"/>
      <c r="BX39" s="463" t="s">
        <v>1598</v>
      </c>
      <c r="BY39" s="463"/>
      <c r="BZ39" s="456"/>
      <c r="CA39" s="463" t="s">
        <v>1598</v>
      </c>
      <c r="CB39" s="463"/>
      <c r="CC39" s="456"/>
      <c r="CD39" s="461" t="s">
        <v>1598</v>
      </c>
      <c r="CE39" s="462"/>
      <c r="CF39" s="463"/>
      <c r="CG39" s="463"/>
      <c r="CH39" s="463"/>
      <c r="CI39" s="463" t="s">
        <v>1598</v>
      </c>
      <c r="CJ39" s="463"/>
      <c r="CK39" s="479"/>
      <c r="CL39" s="463" t="s">
        <v>1598</v>
      </c>
      <c r="CM39" s="463"/>
      <c r="CN39" s="456"/>
      <c r="CO39" s="463" t="s">
        <v>1598</v>
      </c>
      <c r="CP39" s="463"/>
      <c r="CQ39" s="456"/>
      <c r="CR39" s="463" t="s">
        <v>1598</v>
      </c>
      <c r="CS39" s="463"/>
      <c r="CT39" s="456"/>
      <c r="CU39" s="463" t="s">
        <v>1598</v>
      </c>
      <c r="CV39" s="463"/>
      <c r="CW39" s="456"/>
      <c r="CX39" s="465" t="s">
        <v>1598</v>
      </c>
      <c r="CY39" s="465"/>
      <c r="CZ39" s="456"/>
      <c r="DA39" s="463" t="s">
        <v>1598</v>
      </c>
      <c r="DB39" s="463"/>
      <c r="DC39" s="456"/>
      <c r="DD39" s="463" t="s">
        <v>1598</v>
      </c>
      <c r="DE39" s="463"/>
      <c r="DF39" s="479"/>
      <c r="DG39" s="463" t="s">
        <v>1598</v>
      </c>
      <c r="DH39" s="463"/>
      <c r="DI39" s="479"/>
      <c r="DJ39" s="463" t="s">
        <v>1598</v>
      </c>
      <c r="DK39" s="463"/>
      <c r="DL39" s="479"/>
      <c r="DM39" s="463" t="s">
        <v>1598</v>
      </c>
      <c r="DN39" s="463"/>
      <c r="DP39" s="430"/>
      <c r="DQ39" s="430"/>
      <c r="DR39" s="431">
        <v>1</v>
      </c>
    </row>
    <row r="40" spans="1:122" s="454" customFormat="1" ht="18" customHeight="1">
      <c r="A40" s="428"/>
      <c r="B40" s="428"/>
      <c r="C40" s="428"/>
      <c r="D40" s="428"/>
      <c r="E40" s="428"/>
      <c r="F40" s="428"/>
      <c r="G40" s="428"/>
      <c r="H40" s="428"/>
      <c r="I40" s="428"/>
      <c r="J40" s="1847" t="s">
        <v>2036</v>
      </c>
      <c r="K40" s="1847"/>
      <c r="L40" s="463"/>
      <c r="M40" s="1829" t="s">
        <v>2037</v>
      </c>
      <c r="N40" s="1829"/>
      <c r="O40" s="456"/>
      <c r="P40" s="1833" t="s">
        <v>2038</v>
      </c>
      <c r="Q40" s="1833"/>
      <c r="R40" s="456"/>
      <c r="S40" s="1830" t="s">
        <v>2039</v>
      </c>
      <c r="T40" s="1830"/>
      <c r="U40" s="456"/>
      <c r="V40" s="1831" t="s">
        <v>2040</v>
      </c>
      <c r="W40" s="1831"/>
      <c r="X40" s="456"/>
      <c r="Y40" s="1832" t="s">
        <v>2041</v>
      </c>
      <c r="Z40" s="1832"/>
      <c r="AA40" s="466"/>
      <c r="AB40" s="1824" t="s">
        <v>2042</v>
      </c>
      <c r="AC40" s="1824"/>
      <c r="AD40" s="466"/>
      <c r="AE40" s="1825" t="s">
        <v>2043</v>
      </c>
      <c r="AF40" s="1825"/>
      <c r="AG40" s="466"/>
      <c r="AH40" s="1826" t="s">
        <v>2044</v>
      </c>
      <c r="AI40" s="1826"/>
      <c r="AJ40" s="458"/>
      <c r="AK40" s="1827" t="s">
        <v>2045</v>
      </c>
      <c r="AL40" s="1827"/>
      <c r="AM40" s="458"/>
      <c r="AN40" s="1828" t="s">
        <v>2046</v>
      </c>
      <c r="AO40" s="1828"/>
      <c r="AP40" s="480"/>
      <c r="AQ40" s="463"/>
      <c r="AR40" s="463"/>
      <c r="AS40" s="463"/>
      <c r="AT40" s="463"/>
      <c r="AU40" s="463"/>
      <c r="AV40" s="463"/>
      <c r="AW40" s="463"/>
      <c r="AX40" s="463"/>
      <c r="AY40" s="463"/>
      <c r="AZ40" s="1846" t="s">
        <v>2047</v>
      </c>
      <c r="BA40" s="1846"/>
      <c r="BB40" s="479"/>
      <c r="BC40" s="1829" t="s">
        <v>2048</v>
      </c>
      <c r="BD40" s="1829"/>
      <c r="BE40" s="456"/>
      <c r="BF40" s="1833" t="s">
        <v>2049</v>
      </c>
      <c r="BG40" s="1833"/>
      <c r="BH40" s="456"/>
      <c r="BI40" s="1830" t="s">
        <v>2039</v>
      </c>
      <c r="BJ40" s="1830"/>
      <c r="BK40" s="456"/>
      <c r="BL40" s="1831" t="s">
        <v>2050</v>
      </c>
      <c r="BM40" s="1831"/>
      <c r="BN40" s="456"/>
      <c r="BO40" s="1832" t="s">
        <v>2051</v>
      </c>
      <c r="BP40" s="1832"/>
      <c r="BQ40" s="456"/>
      <c r="BR40" s="1824" t="s">
        <v>1994</v>
      </c>
      <c r="BS40" s="1824"/>
      <c r="BT40" s="456"/>
      <c r="BU40" s="1825" t="s">
        <v>2052</v>
      </c>
      <c r="BV40" s="1825"/>
      <c r="BW40" s="456"/>
      <c r="BX40" s="1826" t="s">
        <v>2053</v>
      </c>
      <c r="BY40" s="1826"/>
      <c r="BZ40" s="456"/>
      <c r="CA40" s="1827" t="s">
        <v>2054</v>
      </c>
      <c r="CB40" s="1827"/>
      <c r="CC40" s="456"/>
      <c r="CD40" s="1828" t="s">
        <v>2055</v>
      </c>
      <c r="CE40" s="1828"/>
      <c r="CF40" s="463"/>
      <c r="CG40" s="463"/>
      <c r="CH40" s="463"/>
      <c r="CI40" s="1846" t="s">
        <v>2056</v>
      </c>
      <c r="CJ40" s="1846"/>
      <c r="CK40" s="479"/>
      <c r="CL40" s="1829" t="s">
        <v>2057</v>
      </c>
      <c r="CM40" s="1829"/>
      <c r="CN40" s="456"/>
      <c r="CO40" s="1833" t="s">
        <v>2058</v>
      </c>
      <c r="CP40" s="1833"/>
      <c r="CQ40" s="456"/>
      <c r="CR40" s="1830" t="s">
        <v>2039</v>
      </c>
      <c r="CS40" s="1830"/>
      <c r="CT40" s="456"/>
      <c r="CU40" s="1831" t="s">
        <v>2059</v>
      </c>
      <c r="CV40" s="1831"/>
      <c r="CW40" s="456"/>
      <c r="CX40" s="1832" t="s">
        <v>2060</v>
      </c>
      <c r="CY40" s="1832"/>
      <c r="CZ40" s="456"/>
      <c r="DA40" s="1824" t="s">
        <v>2003</v>
      </c>
      <c r="DB40" s="1824"/>
      <c r="DC40" s="456"/>
      <c r="DD40" s="1825" t="s">
        <v>2052</v>
      </c>
      <c r="DE40" s="1825"/>
      <c r="DF40" s="479"/>
      <c r="DG40" s="1826" t="s">
        <v>2061</v>
      </c>
      <c r="DH40" s="1826"/>
      <c r="DI40" s="456"/>
      <c r="DJ40" s="1827" t="s">
        <v>2062</v>
      </c>
      <c r="DK40" s="1827"/>
      <c r="DL40" s="456"/>
      <c r="DM40" s="1828" t="s">
        <v>2063</v>
      </c>
      <c r="DN40" s="1828"/>
      <c r="DP40" s="430"/>
      <c r="DQ40" s="430"/>
      <c r="DR40" s="431">
        <v>1</v>
      </c>
    </row>
    <row r="41" spans="1:122" s="454" customFormat="1" ht="18" customHeight="1" thickBot="1">
      <c r="A41" s="428"/>
      <c r="B41" s="428"/>
      <c r="C41" s="428"/>
      <c r="D41" s="428"/>
      <c r="E41" s="428"/>
      <c r="F41" s="428"/>
      <c r="G41" s="428"/>
      <c r="H41" s="428"/>
      <c r="I41" s="428"/>
      <c r="J41" s="463"/>
      <c r="K41" s="463"/>
      <c r="L41" s="463"/>
      <c r="M41" s="463"/>
      <c r="N41" s="463"/>
      <c r="O41" s="463"/>
      <c r="P41" s="463"/>
      <c r="Q41" s="463"/>
      <c r="R41" s="463"/>
      <c r="S41" s="463"/>
      <c r="T41" s="463"/>
      <c r="U41" s="463"/>
      <c r="V41" s="463"/>
      <c r="W41" s="463"/>
      <c r="X41" s="463"/>
      <c r="Y41" s="465"/>
      <c r="Z41" s="465"/>
      <c r="AA41" s="463"/>
      <c r="AB41" s="463"/>
      <c r="AC41" s="463"/>
      <c r="AD41" s="463"/>
      <c r="AE41" s="463"/>
      <c r="AF41" s="463"/>
      <c r="AG41" s="463"/>
      <c r="AH41" s="463"/>
      <c r="AI41" s="463"/>
      <c r="AJ41" s="480"/>
      <c r="AK41" s="463"/>
      <c r="AL41" s="463"/>
      <c r="AM41" s="480"/>
      <c r="AN41" s="463"/>
      <c r="AO41" s="463"/>
      <c r="AP41" s="480"/>
      <c r="AQ41" s="463"/>
      <c r="AR41" s="463"/>
      <c r="AS41" s="463"/>
      <c r="AT41" s="463"/>
      <c r="AU41" s="463"/>
      <c r="AV41" s="463"/>
      <c r="AW41" s="463"/>
      <c r="AX41" s="463"/>
      <c r="AY41" s="463"/>
      <c r="AZ41" s="463" t="s">
        <v>1598</v>
      </c>
      <c r="BA41" s="463"/>
      <c r="BB41" s="479"/>
      <c r="BC41" s="461" t="s">
        <v>1598</v>
      </c>
      <c r="BD41" s="462"/>
      <c r="BE41" s="456"/>
      <c r="BF41" s="461" t="s">
        <v>1598</v>
      </c>
      <c r="BG41" s="462"/>
      <c r="BH41" s="456"/>
      <c r="BI41" s="463" t="s">
        <v>1598</v>
      </c>
      <c r="BJ41" s="463"/>
      <c r="BK41" s="456"/>
      <c r="BL41" s="461" t="s">
        <v>1598</v>
      </c>
      <c r="BM41" s="462"/>
      <c r="BN41" s="456"/>
      <c r="BO41" s="461" t="s">
        <v>1598</v>
      </c>
      <c r="BP41" s="462"/>
      <c r="BQ41" s="456"/>
      <c r="BR41" s="461" t="s">
        <v>1598</v>
      </c>
      <c r="BS41" s="462"/>
      <c r="BT41" s="456"/>
      <c r="BU41" s="463" t="s">
        <v>1598</v>
      </c>
      <c r="BV41" s="463"/>
      <c r="BW41" s="456"/>
      <c r="BX41" s="463" t="s">
        <v>1598</v>
      </c>
      <c r="BY41" s="463"/>
      <c r="BZ41" s="456"/>
      <c r="CA41" s="463" t="s">
        <v>1598</v>
      </c>
      <c r="CB41" s="463"/>
      <c r="CC41" s="456"/>
      <c r="CD41" s="461" t="s">
        <v>1598</v>
      </c>
      <c r="CE41" s="462"/>
      <c r="CF41" s="463"/>
      <c r="CG41" s="463"/>
      <c r="CH41" s="463"/>
      <c r="CI41" s="463" t="s">
        <v>1598</v>
      </c>
      <c r="CJ41" s="463"/>
      <c r="CK41" s="479"/>
      <c r="CL41" s="463" t="s">
        <v>1598</v>
      </c>
      <c r="CM41" s="463"/>
      <c r="CN41" s="456"/>
      <c r="CO41" s="463" t="s">
        <v>1598</v>
      </c>
      <c r="CP41" s="463"/>
      <c r="CQ41" s="456"/>
      <c r="CR41" s="463" t="s">
        <v>1598</v>
      </c>
      <c r="CS41" s="463"/>
      <c r="CT41" s="456"/>
      <c r="CU41" s="463" t="s">
        <v>1598</v>
      </c>
      <c r="CV41" s="463"/>
      <c r="CW41" s="456"/>
      <c r="CX41" s="465" t="s">
        <v>1598</v>
      </c>
      <c r="CY41" s="465"/>
      <c r="CZ41" s="456"/>
      <c r="DA41" s="463" t="s">
        <v>1598</v>
      </c>
      <c r="DB41" s="463"/>
      <c r="DC41" s="456"/>
      <c r="DD41" s="463" t="s">
        <v>1598</v>
      </c>
      <c r="DE41" s="463"/>
      <c r="DF41" s="479"/>
      <c r="DG41" s="463" t="s">
        <v>1598</v>
      </c>
      <c r="DH41" s="463"/>
      <c r="DI41" s="456"/>
      <c r="DJ41" s="461" t="s">
        <v>1598</v>
      </c>
      <c r="DK41" s="462"/>
      <c r="DL41" s="456"/>
      <c r="DM41" s="463" t="s">
        <v>1598</v>
      </c>
      <c r="DN41" s="463"/>
      <c r="DP41" s="430"/>
      <c r="DQ41" s="430"/>
      <c r="DR41" s="431">
        <v>1</v>
      </c>
    </row>
    <row r="42" spans="1:122" s="454" customFormat="1" ht="18" customHeight="1">
      <c r="A42" s="428"/>
      <c r="B42" s="428"/>
      <c r="C42" s="428"/>
      <c r="D42" s="428"/>
      <c r="E42" s="428"/>
      <c r="F42" s="428"/>
      <c r="G42" s="428"/>
      <c r="H42" s="428"/>
      <c r="I42" s="428"/>
      <c r="J42" s="1845" t="s">
        <v>2064</v>
      </c>
      <c r="K42" s="1845"/>
      <c r="L42" s="463"/>
      <c r="M42" s="1829" t="s">
        <v>2065</v>
      </c>
      <c r="N42" s="1829"/>
      <c r="O42" s="456"/>
      <c r="P42" s="1833" t="s">
        <v>2066</v>
      </c>
      <c r="Q42" s="1833"/>
      <c r="R42" s="456"/>
      <c r="S42" s="1830" t="s">
        <v>2067</v>
      </c>
      <c r="T42" s="1830"/>
      <c r="U42" s="456"/>
      <c r="V42" s="1831" t="s">
        <v>2068</v>
      </c>
      <c r="W42" s="1831"/>
      <c r="X42" s="456"/>
      <c r="Y42" s="1832" t="s">
        <v>1775</v>
      </c>
      <c r="Z42" s="1832"/>
      <c r="AA42" s="466"/>
      <c r="AB42" s="1824" t="s">
        <v>1985</v>
      </c>
      <c r="AC42" s="1824"/>
      <c r="AD42" s="466"/>
      <c r="AE42" s="1825" t="s">
        <v>2069</v>
      </c>
      <c r="AF42" s="1825"/>
      <c r="AG42" s="466"/>
      <c r="AH42" s="1826" t="s">
        <v>2070</v>
      </c>
      <c r="AI42" s="1826"/>
      <c r="AJ42" s="458"/>
      <c r="AK42" s="1827" t="s">
        <v>2071</v>
      </c>
      <c r="AL42" s="1827"/>
      <c r="AM42" s="458"/>
      <c r="AN42" s="1828" t="s">
        <v>2072</v>
      </c>
      <c r="AO42" s="1828"/>
      <c r="AP42" s="480"/>
      <c r="AQ42" s="463"/>
      <c r="AR42" s="463"/>
      <c r="AS42" s="463"/>
      <c r="AT42" s="463"/>
      <c r="AU42" s="463"/>
      <c r="AV42" s="463"/>
      <c r="AW42" s="463"/>
      <c r="AX42" s="463"/>
      <c r="AY42" s="463"/>
      <c r="AZ42" s="1844" t="s">
        <v>2073</v>
      </c>
      <c r="BA42" s="1844"/>
      <c r="BB42" s="479"/>
      <c r="BC42" s="1829" t="s">
        <v>2074</v>
      </c>
      <c r="BD42" s="1829"/>
      <c r="BE42" s="456"/>
      <c r="BF42" s="1833" t="s">
        <v>2075</v>
      </c>
      <c r="BG42" s="1833"/>
      <c r="BH42" s="456"/>
      <c r="BI42" s="1830" t="s">
        <v>2076</v>
      </c>
      <c r="BJ42" s="1830"/>
      <c r="BK42" s="456"/>
      <c r="BL42" s="1831" t="s">
        <v>2077</v>
      </c>
      <c r="BM42" s="1831"/>
      <c r="BN42" s="456"/>
      <c r="BO42" s="1832" t="s">
        <v>2078</v>
      </c>
      <c r="BP42" s="1832"/>
      <c r="BQ42" s="456"/>
      <c r="BR42" s="1824" t="s">
        <v>2079</v>
      </c>
      <c r="BS42" s="1824"/>
      <c r="BT42" s="456"/>
      <c r="BU42" s="1825" t="s">
        <v>2080</v>
      </c>
      <c r="BV42" s="1825"/>
      <c r="BW42" s="456"/>
      <c r="BX42" s="1826" t="s">
        <v>2081</v>
      </c>
      <c r="BY42" s="1826"/>
      <c r="BZ42" s="456"/>
      <c r="CA42" s="1827" t="s">
        <v>2082</v>
      </c>
      <c r="CB42" s="1827"/>
      <c r="CC42" s="456"/>
      <c r="CD42" s="1828" t="s">
        <v>2083</v>
      </c>
      <c r="CE42" s="1828"/>
      <c r="CF42" s="463"/>
      <c r="CG42" s="463"/>
      <c r="CH42" s="463"/>
      <c r="CI42" s="1844" t="s">
        <v>2084</v>
      </c>
      <c r="CJ42" s="1844"/>
      <c r="CK42" s="479"/>
      <c r="CL42" s="1829" t="s">
        <v>2085</v>
      </c>
      <c r="CM42" s="1829"/>
      <c r="CN42" s="456"/>
      <c r="CO42" s="1833" t="s">
        <v>2086</v>
      </c>
      <c r="CP42" s="1833"/>
      <c r="CQ42" s="456"/>
      <c r="CR42" s="1830" t="s">
        <v>2087</v>
      </c>
      <c r="CS42" s="1830"/>
      <c r="CT42" s="456"/>
      <c r="CU42" s="1831" t="s">
        <v>2088</v>
      </c>
      <c r="CV42" s="1831"/>
      <c r="CW42" s="456"/>
      <c r="CX42" s="1832" t="s">
        <v>2089</v>
      </c>
      <c r="CY42" s="1832"/>
      <c r="CZ42" s="456"/>
      <c r="DA42" s="1824" t="s">
        <v>2090</v>
      </c>
      <c r="DB42" s="1824"/>
      <c r="DC42" s="456"/>
      <c r="DD42" s="1825" t="s">
        <v>2091</v>
      </c>
      <c r="DE42" s="1825"/>
      <c r="DF42" s="479"/>
      <c r="DG42" s="1826" t="s">
        <v>2081</v>
      </c>
      <c r="DH42" s="1826"/>
      <c r="DI42" s="456"/>
      <c r="DJ42" s="1827" t="s">
        <v>2092</v>
      </c>
      <c r="DK42" s="1827"/>
      <c r="DL42" s="456"/>
      <c r="DM42" s="1828" t="s">
        <v>2093</v>
      </c>
      <c r="DN42" s="1828"/>
      <c r="DP42" s="430"/>
      <c r="DQ42" s="430"/>
      <c r="DR42" s="431">
        <v>1</v>
      </c>
    </row>
    <row r="43" spans="1:122" s="454" customFormat="1" ht="18" customHeight="1" thickBot="1">
      <c r="A43" s="506"/>
      <c r="B43" s="506"/>
      <c r="C43" s="506"/>
      <c r="D43" s="506"/>
      <c r="E43" s="506"/>
      <c r="F43" s="506"/>
      <c r="G43" s="506"/>
      <c r="H43" s="506"/>
      <c r="I43" s="506"/>
      <c r="J43" s="463"/>
      <c r="K43" s="463"/>
      <c r="L43" s="463"/>
      <c r="M43" s="463"/>
      <c r="N43" s="463"/>
      <c r="O43" s="463"/>
      <c r="P43" s="463"/>
      <c r="Q43" s="463"/>
      <c r="R43" s="463"/>
      <c r="S43" s="463"/>
      <c r="T43" s="463"/>
      <c r="U43" s="463"/>
      <c r="V43" s="463"/>
      <c r="W43" s="463"/>
      <c r="X43" s="463"/>
      <c r="Y43" s="465"/>
      <c r="Z43" s="465"/>
      <c r="AA43" s="463"/>
      <c r="AB43" s="463"/>
      <c r="AC43" s="463"/>
      <c r="AD43" s="463"/>
      <c r="AE43" s="463"/>
      <c r="AF43" s="463"/>
      <c r="AG43" s="463"/>
      <c r="AH43" s="463"/>
      <c r="AI43" s="463"/>
      <c r="AJ43" s="480"/>
      <c r="AK43" s="463"/>
      <c r="AL43" s="463"/>
      <c r="AM43" s="480"/>
      <c r="AN43" s="463"/>
      <c r="AO43" s="463"/>
      <c r="AP43" s="480"/>
      <c r="AQ43" s="463"/>
      <c r="AR43" s="463"/>
      <c r="AS43" s="463"/>
      <c r="AT43" s="463"/>
      <c r="AU43" s="463"/>
      <c r="AV43" s="463"/>
      <c r="AW43" s="463"/>
      <c r="AX43" s="463"/>
      <c r="AY43" s="463"/>
      <c r="AZ43" s="463" t="s">
        <v>1598</v>
      </c>
      <c r="BA43" s="463"/>
      <c r="BB43" s="479"/>
      <c r="BC43" s="461" t="s">
        <v>1598</v>
      </c>
      <c r="BD43" s="462"/>
      <c r="BE43" s="456"/>
      <c r="BF43" s="461" t="s">
        <v>1598</v>
      </c>
      <c r="BG43" s="462"/>
      <c r="BH43" s="456"/>
      <c r="BI43" s="463" t="s">
        <v>1598</v>
      </c>
      <c r="BJ43" s="463"/>
      <c r="BK43" s="456"/>
      <c r="BL43" s="461" t="s">
        <v>1598</v>
      </c>
      <c r="BM43" s="462"/>
      <c r="BN43" s="456"/>
      <c r="BO43" s="461" t="s">
        <v>1598</v>
      </c>
      <c r="BP43" s="462"/>
      <c r="BQ43" s="456"/>
      <c r="BR43" s="461" t="s">
        <v>1598</v>
      </c>
      <c r="BS43" s="462"/>
      <c r="BT43" s="456"/>
      <c r="BU43" s="463" t="s">
        <v>1598</v>
      </c>
      <c r="BV43" s="463"/>
      <c r="BW43" s="456"/>
      <c r="BX43" s="463" t="s">
        <v>1598</v>
      </c>
      <c r="BY43" s="463"/>
      <c r="BZ43" s="456"/>
      <c r="CA43" s="463" t="s">
        <v>1598</v>
      </c>
      <c r="CB43" s="463"/>
      <c r="CC43" s="456"/>
      <c r="CD43" s="461" t="s">
        <v>1598</v>
      </c>
      <c r="CE43" s="462"/>
      <c r="CF43" s="463"/>
      <c r="CG43" s="463"/>
      <c r="CH43" s="463"/>
      <c r="CI43" s="463" t="s">
        <v>1598</v>
      </c>
      <c r="CJ43" s="463"/>
      <c r="CK43" s="479"/>
      <c r="CL43" s="463" t="s">
        <v>1598</v>
      </c>
      <c r="CM43" s="463"/>
      <c r="CN43" s="456"/>
      <c r="CO43" s="463" t="s">
        <v>1598</v>
      </c>
      <c r="CP43" s="463"/>
      <c r="CQ43" s="456"/>
      <c r="CR43" s="463" t="s">
        <v>1598</v>
      </c>
      <c r="CS43" s="463"/>
      <c r="CT43" s="456"/>
      <c r="CU43" s="463" t="s">
        <v>1598</v>
      </c>
      <c r="CV43" s="463"/>
      <c r="CW43" s="456"/>
      <c r="CX43" s="465" t="s">
        <v>1598</v>
      </c>
      <c r="CY43" s="465"/>
      <c r="CZ43" s="456"/>
      <c r="DA43" s="463" t="s">
        <v>1598</v>
      </c>
      <c r="DB43" s="463"/>
      <c r="DC43" s="456"/>
      <c r="DD43" s="463" t="s">
        <v>1598</v>
      </c>
      <c r="DE43" s="463"/>
      <c r="DF43" s="479"/>
      <c r="DG43" s="463" t="s">
        <v>1598</v>
      </c>
      <c r="DH43" s="463"/>
      <c r="DI43" s="456"/>
      <c r="DJ43" s="461" t="s">
        <v>1598</v>
      </c>
      <c r="DK43" s="462"/>
      <c r="DL43" s="456"/>
      <c r="DM43" s="463" t="s">
        <v>1598</v>
      </c>
      <c r="DN43" s="463"/>
      <c r="DP43" s="430"/>
      <c r="DQ43" s="430"/>
      <c r="DR43" s="431">
        <v>1</v>
      </c>
    </row>
    <row r="44" spans="1:122" s="454" customFormat="1" ht="18" customHeight="1">
      <c r="A44" s="506"/>
      <c r="B44" s="506"/>
      <c r="C44" s="506"/>
      <c r="D44" s="506"/>
      <c r="E44" s="506"/>
      <c r="F44" s="506"/>
      <c r="G44" s="506"/>
      <c r="H44" s="506"/>
      <c r="I44" s="506"/>
      <c r="J44" s="1843" t="s">
        <v>2094</v>
      </c>
      <c r="K44" s="1843"/>
      <c r="L44" s="463"/>
      <c r="M44" s="1829" t="s">
        <v>2095</v>
      </c>
      <c r="N44" s="1829"/>
      <c r="O44" s="456"/>
      <c r="P44" s="1833" t="s">
        <v>2096</v>
      </c>
      <c r="Q44" s="1833"/>
      <c r="R44" s="456"/>
      <c r="S44" s="1830" t="s">
        <v>2097</v>
      </c>
      <c r="T44" s="1830"/>
      <c r="U44" s="456"/>
      <c r="V44" s="1831"/>
      <c r="W44" s="1831"/>
      <c r="X44" s="456"/>
      <c r="Y44" s="1832" t="s">
        <v>2098</v>
      </c>
      <c r="Z44" s="1832"/>
      <c r="AA44" s="466"/>
      <c r="AB44" s="1824" t="s">
        <v>2012</v>
      </c>
      <c r="AC44" s="1824"/>
      <c r="AD44" s="466"/>
      <c r="AE44" s="1825" t="s">
        <v>2099</v>
      </c>
      <c r="AF44" s="1825"/>
      <c r="AG44" s="466"/>
      <c r="AH44" s="1826" t="s">
        <v>2100</v>
      </c>
      <c r="AI44" s="1826"/>
      <c r="AJ44" s="458"/>
      <c r="AK44" s="1827" t="s">
        <v>2101</v>
      </c>
      <c r="AL44" s="1827"/>
      <c r="AM44" s="458"/>
      <c r="AN44" s="1828" t="s">
        <v>2102</v>
      </c>
      <c r="AO44" s="1828"/>
      <c r="AP44" s="480"/>
      <c r="AQ44" s="463"/>
      <c r="AR44" s="463"/>
      <c r="AS44" s="463"/>
      <c r="AT44" s="463"/>
      <c r="AU44" s="463"/>
      <c r="AV44" s="463"/>
      <c r="AW44" s="463"/>
      <c r="AX44" s="463"/>
      <c r="AY44" s="463"/>
      <c r="AZ44" s="1842" t="s">
        <v>2103</v>
      </c>
      <c r="BA44" s="1842"/>
      <c r="BB44" s="479"/>
      <c r="BC44" s="1829" t="s">
        <v>2104</v>
      </c>
      <c r="BD44" s="1829"/>
      <c r="BE44" s="456"/>
      <c r="BF44" s="1833" t="s">
        <v>2105</v>
      </c>
      <c r="BG44" s="1833"/>
      <c r="BH44" s="456"/>
      <c r="BI44" s="1830" t="s">
        <v>2106</v>
      </c>
      <c r="BJ44" s="1830"/>
      <c r="BK44" s="456"/>
      <c r="BL44" s="1831"/>
      <c r="BM44" s="1831"/>
      <c r="BN44" s="456"/>
      <c r="BO44" s="1832" t="s">
        <v>1788</v>
      </c>
      <c r="BP44" s="1832"/>
      <c r="BQ44" s="456"/>
      <c r="BR44" s="1824" t="s">
        <v>2021</v>
      </c>
      <c r="BS44" s="1824"/>
      <c r="BT44" s="456"/>
      <c r="BU44" s="1825" t="s">
        <v>2107</v>
      </c>
      <c r="BV44" s="1825"/>
      <c r="BW44" s="456"/>
      <c r="BX44" s="1826" t="s">
        <v>2108</v>
      </c>
      <c r="BY44" s="1826"/>
      <c r="BZ44" s="456"/>
      <c r="CA44" s="1827" t="s">
        <v>2109</v>
      </c>
      <c r="CB44" s="1827"/>
      <c r="CC44" s="456"/>
      <c r="CD44" s="1828" t="s">
        <v>2110</v>
      </c>
      <c r="CE44" s="1828"/>
      <c r="CF44" s="463"/>
      <c r="CG44" s="463"/>
      <c r="CH44" s="463"/>
      <c r="CI44" s="1842" t="s">
        <v>2111</v>
      </c>
      <c r="CJ44" s="1842"/>
      <c r="CK44" s="479"/>
      <c r="CL44" s="1829" t="s">
        <v>2112</v>
      </c>
      <c r="CM44" s="1829"/>
      <c r="CN44" s="456"/>
      <c r="CO44" s="1833" t="s">
        <v>2113</v>
      </c>
      <c r="CP44" s="1833"/>
      <c r="CQ44" s="456"/>
      <c r="CR44" s="1830" t="s">
        <v>2114</v>
      </c>
      <c r="CS44" s="1830"/>
      <c r="CT44" s="456"/>
      <c r="CU44" s="1831"/>
      <c r="CV44" s="1831"/>
      <c r="CW44" s="456"/>
      <c r="CX44" s="1832" t="s">
        <v>1798</v>
      </c>
      <c r="CY44" s="1832"/>
      <c r="CZ44" s="456"/>
      <c r="DA44" s="1824" t="s">
        <v>2032</v>
      </c>
      <c r="DB44" s="1824"/>
      <c r="DC44" s="456"/>
      <c r="DD44" s="1825" t="s">
        <v>2115</v>
      </c>
      <c r="DE44" s="1825"/>
      <c r="DF44" s="479"/>
      <c r="DG44" s="1826" t="s">
        <v>2116</v>
      </c>
      <c r="DH44" s="1826"/>
      <c r="DI44" s="456"/>
      <c r="DJ44" s="1827" t="s">
        <v>2117</v>
      </c>
      <c r="DK44" s="1827"/>
      <c r="DL44" s="456"/>
      <c r="DM44" s="1828" t="s">
        <v>2118</v>
      </c>
      <c r="DN44" s="1828"/>
      <c r="DP44" s="430"/>
      <c r="DQ44" s="430"/>
      <c r="DR44" s="431">
        <v>1</v>
      </c>
    </row>
    <row r="45" spans="1:122" s="454" customFormat="1" ht="18" customHeight="1" thickBot="1">
      <c r="A45" s="506"/>
      <c r="B45" s="506"/>
      <c r="C45" s="506"/>
      <c r="D45" s="506"/>
      <c r="E45" s="506"/>
      <c r="F45" s="506"/>
      <c r="G45" s="506"/>
      <c r="H45" s="506"/>
      <c r="I45" s="506"/>
      <c r="J45" s="463"/>
      <c r="K45" s="463"/>
      <c r="L45" s="463"/>
      <c r="M45" s="463"/>
      <c r="N45" s="463"/>
      <c r="O45" s="463"/>
      <c r="P45" s="463"/>
      <c r="Q45" s="463"/>
      <c r="R45" s="463"/>
      <c r="S45" s="463"/>
      <c r="T45" s="463"/>
      <c r="U45" s="463"/>
      <c r="V45" s="463"/>
      <c r="W45" s="463"/>
      <c r="X45" s="463"/>
      <c r="Y45" s="465"/>
      <c r="Z45" s="465"/>
      <c r="AA45" s="463"/>
      <c r="AB45" s="463"/>
      <c r="AC45" s="463"/>
      <c r="AD45" s="463"/>
      <c r="AE45" s="463"/>
      <c r="AF45" s="463"/>
      <c r="AG45" s="463"/>
      <c r="AH45" s="463"/>
      <c r="AI45" s="463"/>
      <c r="AJ45" s="480"/>
      <c r="AK45" s="463"/>
      <c r="AL45" s="463"/>
      <c r="AM45" s="480"/>
      <c r="AN45" s="463"/>
      <c r="AO45" s="463"/>
      <c r="AP45" s="480"/>
      <c r="AQ45" s="463"/>
      <c r="AR45" s="463"/>
      <c r="AS45" s="463"/>
      <c r="AT45" s="463"/>
      <c r="AU45" s="463"/>
      <c r="AV45" s="463"/>
      <c r="AW45" s="463"/>
      <c r="AX45" s="463"/>
      <c r="AY45" s="463"/>
      <c r="AZ45" s="463" t="s">
        <v>1598</v>
      </c>
      <c r="BA45" s="463"/>
      <c r="BB45" s="479"/>
      <c r="BC45" s="461" t="s">
        <v>1598</v>
      </c>
      <c r="BD45" s="462"/>
      <c r="BE45" s="456"/>
      <c r="BF45" s="461" t="s">
        <v>1598</v>
      </c>
      <c r="BG45" s="462"/>
      <c r="BH45" s="456"/>
      <c r="BI45" s="463" t="s">
        <v>1598</v>
      </c>
      <c r="BJ45" s="463"/>
      <c r="BK45" s="456"/>
      <c r="BL45" s="461"/>
      <c r="BM45" s="462"/>
      <c r="BN45" s="456"/>
      <c r="BO45" s="461" t="s">
        <v>1598</v>
      </c>
      <c r="BP45" s="462"/>
      <c r="BQ45" s="456"/>
      <c r="BR45" s="461" t="s">
        <v>1598</v>
      </c>
      <c r="BS45" s="462"/>
      <c r="BT45" s="456"/>
      <c r="BU45" s="463" t="s">
        <v>1598</v>
      </c>
      <c r="BV45" s="463"/>
      <c r="BW45" s="456"/>
      <c r="BX45" s="463" t="s">
        <v>1598</v>
      </c>
      <c r="BY45" s="463"/>
      <c r="BZ45" s="456"/>
      <c r="CA45" s="463" t="s">
        <v>1598</v>
      </c>
      <c r="CB45" s="463"/>
      <c r="CC45" s="456"/>
      <c r="CD45" s="461" t="s">
        <v>1598</v>
      </c>
      <c r="CE45" s="462"/>
      <c r="CF45" s="463"/>
      <c r="CG45" s="463"/>
      <c r="CH45" s="463"/>
      <c r="CI45" s="463" t="s">
        <v>1598</v>
      </c>
      <c r="CJ45" s="463"/>
      <c r="CK45" s="479"/>
      <c r="CL45" s="463" t="s">
        <v>1598</v>
      </c>
      <c r="CM45" s="463"/>
      <c r="CN45" s="456"/>
      <c r="CO45" s="463" t="s">
        <v>1598</v>
      </c>
      <c r="CP45" s="463"/>
      <c r="CQ45" s="456"/>
      <c r="CR45" s="463" t="s">
        <v>1598</v>
      </c>
      <c r="CS45" s="463"/>
      <c r="CT45" s="456"/>
      <c r="CU45" s="463"/>
      <c r="CV45" s="463"/>
      <c r="CW45" s="456"/>
      <c r="CX45" s="465" t="s">
        <v>1598</v>
      </c>
      <c r="CY45" s="465"/>
      <c r="CZ45" s="456"/>
      <c r="DA45" s="463" t="s">
        <v>1598</v>
      </c>
      <c r="DB45" s="463"/>
      <c r="DC45" s="456"/>
      <c r="DD45" s="463" t="s">
        <v>1598</v>
      </c>
      <c r="DE45" s="463"/>
      <c r="DF45" s="479"/>
      <c r="DG45" s="463" t="s">
        <v>1598</v>
      </c>
      <c r="DH45" s="463"/>
      <c r="DI45" s="456"/>
      <c r="DJ45" s="461" t="s">
        <v>1598</v>
      </c>
      <c r="DK45" s="462"/>
      <c r="DL45" s="456"/>
      <c r="DM45" s="463" t="s">
        <v>1598</v>
      </c>
      <c r="DN45" s="463"/>
      <c r="DP45" s="430"/>
      <c r="DQ45" s="430"/>
      <c r="DR45" s="431">
        <v>1</v>
      </c>
    </row>
    <row r="46" spans="1:122" s="454" customFormat="1" ht="18" customHeight="1">
      <c r="A46" s="506"/>
      <c r="B46" s="506"/>
      <c r="C46" s="506"/>
      <c r="D46" s="506"/>
      <c r="E46" s="506"/>
      <c r="F46" s="506"/>
      <c r="G46" s="506"/>
      <c r="H46" s="506"/>
      <c r="I46" s="506"/>
      <c r="J46" s="1841" t="s">
        <v>2119</v>
      </c>
      <c r="K46" s="1841"/>
      <c r="L46" s="463"/>
      <c r="M46" s="1829" t="s">
        <v>2120</v>
      </c>
      <c r="N46" s="1829"/>
      <c r="O46" s="456"/>
      <c r="P46" s="1833" t="s">
        <v>2121</v>
      </c>
      <c r="Q46" s="1833"/>
      <c r="R46" s="456"/>
      <c r="S46" s="1830" t="s">
        <v>1635</v>
      </c>
      <c r="T46" s="1830"/>
      <c r="U46" s="456"/>
      <c r="V46" s="1831"/>
      <c r="W46" s="1831"/>
      <c r="X46" s="456"/>
      <c r="Y46" s="1832" t="s">
        <v>2122</v>
      </c>
      <c r="Z46" s="1832"/>
      <c r="AA46" s="466"/>
      <c r="AB46" s="1824" t="s">
        <v>2123</v>
      </c>
      <c r="AC46" s="1824"/>
      <c r="AD46" s="466"/>
      <c r="AE46" s="1825" t="s">
        <v>2124</v>
      </c>
      <c r="AF46" s="1825"/>
      <c r="AG46" s="466"/>
      <c r="AH46" s="1826" t="s">
        <v>2125</v>
      </c>
      <c r="AI46" s="1826"/>
      <c r="AJ46" s="458"/>
      <c r="AK46" s="1827" t="s">
        <v>2126</v>
      </c>
      <c r="AL46" s="1827"/>
      <c r="AM46" s="458"/>
      <c r="AN46" s="1828" t="s">
        <v>2110</v>
      </c>
      <c r="AO46" s="1828"/>
      <c r="AP46" s="480"/>
      <c r="AQ46" s="463"/>
      <c r="AR46" s="463"/>
      <c r="AS46" s="463"/>
      <c r="AT46" s="463"/>
      <c r="AU46" s="463"/>
      <c r="AV46" s="463"/>
      <c r="AW46" s="463"/>
      <c r="AX46" s="463"/>
      <c r="AY46" s="463"/>
      <c r="AZ46" s="1840" t="s">
        <v>2127</v>
      </c>
      <c r="BA46" s="1840"/>
      <c r="BB46" s="479"/>
      <c r="BC46" s="1829" t="s">
        <v>2128</v>
      </c>
      <c r="BD46" s="1829"/>
      <c r="BE46" s="456"/>
      <c r="BF46" s="1833" t="s">
        <v>2129</v>
      </c>
      <c r="BG46" s="1833"/>
      <c r="BH46" s="456"/>
      <c r="BI46" s="1830" t="s">
        <v>1681</v>
      </c>
      <c r="BJ46" s="1830"/>
      <c r="BK46" s="456"/>
      <c r="BL46" s="1831"/>
      <c r="BM46" s="1831"/>
      <c r="BN46" s="456"/>
      <c r="BO46" s="1832" t="s">
        <v>2130</v>
      </c>
      <c r="BP46" s="1832"/>
      <c r="BQ46" s="456"/>
      <c r="BR46" s="1824" t="s">
        <v>2052</v>
      </c>
      <c r="BS46" s="1824"/>
      <c r="BT46" s="456"/>
      <c r="BU46" s="1825" t="s">
        <v>2099</v>
      </c>
      <c r="BV46" s="1825"/>
      <c r="BW46" s="456"/>
      <c r="BX46" s="1826" t="s">
        <v>2100</v>
      </c>
      <c r="BY46" s="1826"/>
      <c r="BZ46" s="456"/>
      <c r="CA46" s="1827" t="s">
        <v>2131</v>
      </c>
      <c r="CB46" s="1827"/>
      <c r="CC46" s="456"/>
      <c r="CD46" s="1828" t="s">
        <v>2132</v>
      </c>
      <c r="CE46" s="1828"/>
      <c r="CF46" s="463"/>
      <c r="CG46" s="463"/>
      <c r="CH46" s="463"/>
      <c r="CI46" s="1840" t="s">
        <v>2133</v>
      </c>
      <c r="CJ46" s="1840"/>
      <c r="CK46" s="479"/>
      <c r="CL46" s="1829" t="s">
        <v>2134</v>
      </c>
      <c r="CM46" s="1829"/>
      <c r="CN46" s="456"/>
      <c r="CO46" s="1833" t="s">
        <v>2135</v>
      </c>
      <c r="CP46" s="1833"/>
      <c r="CQ46" s="456"/>
      <c r="CR46" s="1830" t="s">
        <v>2136</v>
      </c>
      <c r="CS46" s="1830"/>
      <c r="CT46" s="456"/>
      <c r="CU46" s="1831"/>
      <c r="CV46" s="1831"/>
      <c r="CW46" s="456"/>
      <c r="CX46" s="1832" t="s">
        <v>2137</v>
      </c>
      <c r="CY46" s="1832"/>
      <c r="CZ46" s="456"/>
      <c r="DA46" s="1824" t="s">
        <v>2052</v>
      </c>
      <c r="DB46" s="1824"/>
      <c r="DC46" s="456"/>
      <c r="DD46" s="1825" t="s">
        <v>2138</v>
      </c>
      <c r="DE46" s="1825"/>
      <c r="DF46" s="479"/>
      <c r="DG46" s="1826" t="s">
        <v>2100</v>
      </c>
      <c r="DH46" s="1826"/>
      <c r="DI46" s="456"/>
      <c r="DJ46" s="1827" t="s">
        <v>2139</v>
      </c>
      <c r="DK46" s="1827"/>
      <c r="DL46" s="456"/>
      <c r="DM46" s="1828" t="s">
        <v>2140</v>
      </c>
      <c r="DN46" s="1828"/>
      <c r="DP46" s="430"/>
      <c r="DQ46" s="430"/>
      <c r="DR46" s="431">
        <v>1</v>
      </c>
    </row>
    <row r="47" spans="1:122" s="454" customFormat="1" ht="18" customHeight="1" thickBot="1">
      <c r="A47" s="506"/>
      <c r="B47" s="506"/>
      <c r="C47" s="506"/>
      <c r="D47" s="506"/>
      <c r="E47" s="506"/>
      <c r="F47" s="506"/>
      <c r="G47" s="506"/>
      <c r="H47" s="506"/>
      <c r="I47" s="506"/>
      <c r="J47" s="463"/>
      <c r="K47" s="463"/>
      <c r="L47" s="463"/>
      <c r="M47" s="463"/>
      <c r="N47" s="463"/>
      <c r="O47" s="463"/>
      <c r="P47" s="463"/>
      <c r="Q47" s="463"/>
      <c r="R47" s="463"/>
      <c r="S47" s="463"/>
      <c r="T47" s="463"/>
      <c r="U47" s="463"/>
      <c r="V47" s="463"/>
      <c r="W47" s="463"/>
      <c r="X47" s="463"/>
      <c r="Y47" s="465"/>
      <c r="Z47" s="465"/>
      <c r="AA47" s="463"/>
      <c r="AB47" s="463"/>
      <c r="AC47" s="463"/>
      <c r="AD47" s="463"/>
      <c r="AE47" s="463"/>
      <c r="AF47" s="463"/>
      <c r="AG47" s="463"/>
      <c r="AH47" s="463"/>
      <c r="AI47" s="463"/>
      <c r="AJ47" s="480"/>
      <c r="AK47" s="463"/>
      <c r="AL47" s="463"/>
      <c r="AM47" s="480"/>
      <c r="AN47" s="463"/>
      <c r="AO47" s="463"/>
      <c r="AP47" s="480"/>
      <c r="AQ47" s="463"/>
      <c r="AR47" s="463"/>
      <c r="AS47" s="463"/>
      <c r="AT47" s="463"/>
      <c r="AU47" s="463"/>
      <c r="AV47" s="463"/>
      <c r="AW47" s="463"/>
      <c r="AX47" s="463"/>
      <c r="AY47" s="463"/>
      <c r="AZ47" s="463" t="s">
        <v>1598</v>
      </c>
      <c r="BA47" s="463"/>
      <c r="BB47" s="479"/>
      <c r="BC47" s="461" t="s">
        <v>1598</v>
      </c>
      <c r="BD47" s="462"/>
      <c r="BE47" s="456"/>
      <c r="BF47" s="461" t="s">
        <v>1598</v>
      </c>
      <c r="BG47" s="462"/>
      <c r="BH47" s="456"/>
      <c r="BI47" s="463" t="s">
        <v>1598</v>
      </c>
      <c r="BJ47" s="463"/>
      <c r="BK47" s="456"/>
      <c r="BL47" s="461"/>
      <c r="BM47" s="462"/>
      <c r="BN47" s="456"/>
      <c r="BO47" s="461" t="s">
        <v>1598</v>
      </c>
      <c r="BP47" s="462"/>
      <c r="BQ47" s="456"/>
      <c r="BR47" s="461" t="s">
        <v>1598</v>
      </c>
      <c r="BS47" s="462"/>
      <c r="BT47" s="456"/>
      <c r="BU47" s="463" t="s">
        <v>1598</v>
      </c>
      <c r="BV47" s="463"/>
      <c r="BW47" s="456"/>
      <c r="BX47" s="463" t="s">
        <v>1598</v>
      </c>
      <c r="BY47" s="463"/>
      <c r="BZ47" s="456"/>
      <c r="CA47" s="463" t="s">
        <v>1598</v>
      </c>
      <c r="CB47" s="463"/>
      <c r="CC47" s="456"/>
      <c r="CD47" s="461" t="s">
        <v>1598</v>
      </c>
      <c r="CE47" s="462"/>
      <c r="CF47" s="463"/>
      <c r="CG47" s="463"/>
      <c r="CH47" s="463"/>
      <c r="CI47" s="463" t="s">
        <v>1598</v>
      </c>
      <c r="CJ47" s="463"/>
      <c r="CK47" s="479"/>
      <c r="CL47" s="463" t="s">
        <v>1598</v>
      </c>
      <c r="CM47" s="463"/>
      <c r="CN47" s="456"/>
      <c r="CO47" s="463" t="s">
        <v>1598</v>
      </c>
      <c r="CP47" s="463"/>
      <c r="CQ47" s="456"/>
      <c r="CR47" s="463" t="s">
        <v>1598</v>
      </c>
      <c r="CS47" s="463"/>
      <c r="CT47" s="456"/>
      <c r="CU47" s="463"/>
      <c r="CV47" s="463"/>
      <c r="CW47" s="456"/>
      <c r="CX47" s="465" t="s">
        <v>1598</v>
      </c>
      <c r="CY47" s="465"/>
      <c r="CZ47" s="456"/>
      <c r="DA47" s="463" t="s">
        <v>1598</v>
      </c>
      <c r="DB47" s="463"/>
      <c r="DC47" s="456"/>
      <c r="DD47" s="463" t="s">
        <v>1598</v>
      </c>
      <c r="DE47" s="463"/>
      <c r="DF47" s="479"/>
      <c r="DG47" s="463" t="s">
        <v>1598</v>
      </c>
      <c r="DH47" s="463"/>
      <c r="DI47" s="456"/>
      <c r="DJ47" s="461" t="s">
        <v>1598</v>
      </c>
      <c r="DK47" s="462"/>
      <c r="DL47" s="456"/>
      <c r="DM47" s="463" t="s">
        <v>1598</v>
      </c>
      <c r="DN47" s="463"/>
      <c r="DP47" s="430"/>
      <c r="DQ47" s="430"/>
      <c r="DR47" s="431">
        <v>1</v>
      </c>
    </row>
    <row r="48" spans="1:122" s="454" customFormat="1" ht="18" customHeight="1">
      <c r="A48" s="506"/>
      <c r="B48" s="506"/>
      <c r="C48" s="506"/>
      <c r="D48" s="506"/>
      <c r="E48" s="506"/>
      <c r="F48" s="506"/>
      <c r="G48" s="506"/>
      <c r="H48" s="506"/>
      <c r="I48" s="506"/>
      <c r="J48" s="1832" t="s">
        <v>2141</v>
      </c>
      <c r="K48" s="1832"/>
      <c r="L48" s="463"/>
      <c r="M48" s="1829" t="s">
        <v>2142</v>
      </c>
      <c r="N48" s="1829"/>
      <c r="O48" s="456"/>
      <c r="P48" s="1833" t="s">
        <v>2143</v>
      </c>
      <c r="Q48" s="1833"/>
      <c r="R48" s="456"/>
      <c r="S48" s="1830" t="s">
        <v>1668</v>
      </c>
      <c r="T48" s="1830"/>
      <c r="U48" s="456"/>
      <c r="V48" s="1831"/>
      <c r="W48" s="1831"/>
      <c r="X48" s="456"/>
      <c r="Y48" s="1832" t="s">
        <v>2144</v>
      </c>
      <c r="Z48" s="1832"/>
      <c r="AA48" s="466"/>
      <c r="AB48" s="1824" t="s">
        <v>2043</v>
      </c>
      <c r="AC48" s="1824"/>
      <c r="AD48" s="466"/>
      <c r="AE48" s="1825" t="s">
        <v>2145</v>
      </c>
      <c r="AF48" s="1825"/>
      <c r="AG48" s="466"/>
      <c r="AH48" s="1826" t="s">
        <v>2146</v>
      </c>
      <c r="AI48" s="1826"/>
      <c r="AJ48" s="458"/>
      <c r="AK48" s="1827" t="s">
        <v>2147</v>
      </c>
      <c r="AL48" s="1827"/>
      <c r="AM48" s="458"/>
      <c r="AN48" s="1828" t="s">
        <v>2132</v>
      </c>
      <c r="AO48" s="1828"/>
      <c r="AP48" s="480"/>
      <c r="AQ48" s="463"/>
      <c r="AR48" s="463"/>
      <c r="AS48" s="463"/>
      <c r="AT48" s="463"/>
      <c r="AU48" s="463"/>
      <c r="AV48" s="463"/>
      <c r="AW48" s="463"/>
      <c r="AX48" s="463"/>
      <c r="AY48" s="463"/>
      <c r="AZ48" s="1839" t="s">
        <v>2148</v>
      </c>
      <c r="BA48" s="1839"/>
      <c r="BB48" s="479"/>
      <c r="BC48" s="1829" t="s">
        <v>2149</v>
      </c>
      <c r="BD48" s="1829"/>
      <c r="BE48" s="456"/>
      <c r="BF48" s="1833" t="s">
        <v>2150</v>
      </c>
      <c r="BG48" s="1833"/>
      <c r="BH48" s="456"/>
      <c r="BI48" s="1830" t="s">
        <v>1668</v>
      </c>
      <c r="BJ48" s="1830"/>
      <c r="BK48" s="456"/>
      <c r="BL48" s="1831"/>
      <c r="BM48" s="1831"/>
      <c r="BN48" s="456"/>
      <c r="BO48" s="1832" t="s">
        <v>2151</v>
      </c>
      <c r="BP48" s="1832"/>
      <c r="BQ48" s="456"/>
      <c r="BR48" s="1824" t="s">
        <v>2152</v>
      </c>
      <c r="BS48" s="1824"/>
      <c r="BT48" s="456"/>
      <c r="BU48" s="1825" t="s">
        <v>2153</v>
      </c>
      <c r="BV48" s="1825"/>
      <c r="BW48" s="456"/>
      <c r="BX48" s="1826" t="s">
        <v>2154</v>
      </c>
      <c r="BY48" s="1826"/>
      <c r="BZ48" s="456"/>
      <c r="CA48" s="1827" t="s">
        <v>2155</v>
      </c>
      <c r="CB48" s="1827"/>
      <c r="CC48" s="456"/>
      <c r="CD48" s="1828" t="s">
        <v>2156</v>
      </c>
      <c r="CE48" s="1828"/>
      <c r="CF48" s="463"/>
      <c r="CG48" s="463"/>
      <c r="CH48" s="463"/>
      <c r="CI48" s="1839" t="s">
        <v>2157</v>
      </c>
      <c r="CJ48" s="1839"/>
      <c r="CK48" s="479"/>
      <c r="CL48" s="1829" t="s">
        <v>2158</v>
      </c>
      <c r="CM48" s="1829"/>
      <c r="CN48" s="456"/>
      <c r="CO48" s="1833" t="s">
        <v>2159</v>
      </c>
      <c r="CP48" s="1833"/>
      <c r="CQ48" s="456"/>
      <c r="CR48" s="1830" t="s">
        <v>1690</v>
      </c>
      <c r="CS48" s="1830"/>
      <c r="CT48" s="456"/>
      <c r="CU48" s="1831"/>
      <c r="CV48" s="1831"/>
      <c r="CW48" s="456"/>
      <c r="CX48" s="1832" t="s">
        <v>2160</v>
      </c>
      <c r="CY48" s="1832"/>
      <c r="CZ48" s="456"/>
      <c r="DA48" s="1824" t="s">
        <v>2161</v>
      </c>
      <c r="DB48" s="1824"/>
      <c r="DC48" s="456"/>
      <c r="DD48" s="1825" t="s">
        <v>2162</v>
      </c>
      <c r="DE48" s="1825"/>
      <c r="DF48" s="479"/>
      <c r="DG48" s="1826" t="s">
        <v>2163</v>
      </c>
      <c r="DH48" s="1826"/>
      <c r="DI48" s="456"/>
      <c r="DJ48" s="1827" t="s">
        <v>2164</v>
      </c>
      <c r="DK48" s="1827"/>
      <c r="DL48" s="456"/>
      <c r="DM48" s="1828" t="s">
        <v>2165</v>
      </c>
      <c r="DN48" s="1828"/>
      <c r="DP48" s="430"/>
      <c r="DQ48" s="430"/>
      <c r="DR48" s="431">
        <v>1</v>
      </c>
    </row>
    <row r="49" spans="1:122" s="454" customFormat="1" ht="18" customHeight="1" thickBot="1">
      <c r="A49" s="506"/>
      <c r="B49" s="506"/>
      <c r="C49" s="506"/>
      <c r="D49" s="506"/>
      <c r="E49" s="506"/>
      <c r="F49" s="506"/>
      <c r="G49" s="506"/>
      <c r="H49" s="506"/>
      <c r="I49" s="506"/>
      <c r="J49" s="463"/>
      <c r="K49" s="463"/>
      <c r="L49" s="463"/>
      <c r="M49" s="463"/>
      <c r="N49" s="463"/>
      <c r="O49" s="463"/>
      <c r="P49" s="463"/>
      <c r="Q49" s="463"/>
      <c r="R49" s="463"/>
      <c r="S49" s="463"/>
      <c r="T49" s="463"/>
      <c r="U49" s="463"/>
      <c r="V49" s="463"/>
      <c r="W49" s="463"/>
      <c r="X49" s="463"/>
      <c r="Y49" s="465"/>
      <c r="Z49" s="465"/>
      <c r="AA49" s="463"/>
      <c r="AB49" s="463"/>
      <c r="AC49" s="463"/>
      <c r="AD49" s="463"/>
      <c r="AE49" s="463"/>
      <c r="AF49" s="463"/>
      <c r="AG49" s="463"/>
      <c r="AH49" s="463"/>
      <c r="AI49" s="463"/>
      <c r="AJ49" s="480"/>
      <c r="AK49" s="463"/>
      <c r="AL49" s="463"/>
      <c r="AM49" s="480"/>
      <c r="AN49" s="463"/>
      <c r="AO49" s="463"/>
      <c r="AP49" s="480"/>
      <c r="AQ49" s="463"/>
      <c r="AR49" s="463"/>
      <c r="AS49" s="463"/>
      <c r="AT49" s="463"/>
      <c r="AU49" s="463"/>
      <c r="AV49" s="463"/>
      <c r="AW49" s="463"/>
      <c r="AX49" s="463"/>
      <c r="AY49" s="463"/>
      <c r="AZ49" s="463" t="s">
        <v>1598</v>
      </c>
      <c r="BA49" s="463"/>
      <c r="BB49" s="479"/>
      <c r="BC49" s="461" t="s">
        <v>1598</v>
      </c>
      <c r="BD49" s="462"/>
      <c r="BE49" s="456"/>
      <c r="BF49" s="461" t="s">
        <v>1598</v>
      </c>
      <c r="BG49" s="462"/>
      <c r="BH49" s="456"/>
      <c r="BI49" s="463" t="s">
        <v>1598</v>
      </c>
      <c r="BJ49" s="463"/>
      <c r="BK49" s="456"/>
      <c r="BL49" s="461"/>
      <c r="BM49" s="462"/>
      <c r="BN49" s="456"/>
      <c r="BO49" s="461" t="s">
        <v>1598</v>
      </c>
      <c r="BP49" s="462"/>
      <c r="BQ49" s="456"/>
      <c r="BR49" s="461" t="s">
        <v>1598</v>
      </c>
      <c r="BS49" s="462"/>
      <c r="BT49" s="456"/>
      <c r="BU49" s="463" t="s">
        <v>1598</v>
      </c>
      <c r="BV49" s="463"/>
      <c r="BW49" s="456"/>
      <c r="BX49" s="463" t="s">
        <v>1598</v>
      </c>
      <c r="BY49" s="463"/>
      <c r="BZ49" s="456"/>
      <c r="CA49" s="463" t="s">
        <v>1598</v>
      </c>
      <c r="CB49" s="463"/>
      <c r="CC49" s="456"/>
      <c r="CD49" s="461" t="s">
        <v>1598</v>
      </c>
      <c r="CE49" s="462"/>
      <c r="CF49" s="463"/>
      <c r="CG49" s="463"/>
      <c r="CH49" s="463"/>
      <c r="CI49" s="463" t="s">
        <v>1598</v>
      </c>
      <c r="CJ49" s="463"/>
      <c r="CK49" s="479"/>
      <c r="CL49" s="463" t="s">
        <v>1598</v>
      </c>
      <c r="CM49" s="463"/>
      <c r="CN49" s="456"/>
      <c r="CO49" s="463" t="s">
        <v>1598</v>
      </c>
      <c r="CP49" s="463"/>
      <c r="CQ49" s="456"/>
      <c r="CR49" s="463" t="s">
        <v>1598</v>
      </c>
      <c r="CS49" s="463"/>
      <c r="CT49" s="456"/>
      <c r="CU49" s="463"/>
      <c r="CV49" s="463"/>
      <c r="CW49" s="456"/>
      <c r="CX49" s="465" t="s">
        <v>1598</v>
      </c>
      <c r="CY49" s="465"/>
      <c r="CZ49" s="456"/>
      <c r="DA49" s="463" t="s">
        <v>1598</v>
      </c>
      <c r="DB49" s="463"/>
      <c r="DC49" s="456"/>
      <c r="DD49" s="463" t="s">
        <v>1598</v>
      </c>
      <c r="DE49" s="463"/>
      <c r="DF49" s="479"/>
      <c r="DG49" s="463" t="s">
        <v>1598</v>
      </c>
      <c r="DH49" s="463"/>
      <c r="DI49" s="456"/>
      <c r="DJ49" s="461" t="s">
        <v>1598</v>
      </c>
      <c r="DK49" s="462"/>
      <c r="DL49" s="456"/>
      <c r="DM49" s="463" t="s">
        <v>1598</v>
      </c>
      <c r="DN49" s="463"/>
      <c r="DP49" s="430"/>
      <c r="DQ49" s="430"/>
      <c r="DR49" s="431">
        <v>1</v>
      </c>
    </row>
    <row r="50" spans="1:122" s="454" customFormat="1" ht="18" customHeight="1">
      <c r="A50" s="506"/>
      <c r="B50" s="506"/>
      <c r="C50" s="506"/>
      <c r="D50" s="506"/>
      <c r="E50" s="506"/>
      <c r="F50" s="506"/>
      <c r="G50" s="506"/>
      <c r="H50" s="506"/>
      <c r="I50" s="506"/>
      <c r="J50" s="1838" t="s">
        <v>2166</v>
      </c>
      <c r="K50" s="1838"/>
      <c r="L50" s="463"/>
      <c r="M50" s="1829" t="s">
        <v>2167</v>
      </c>
      <c r="N50" s="1829"/>
      <c r="O50" s="456"/>
      <c r="P50" s="1833" t="s">
        <v>2168</v>
      </c>
      <c r="Q50" s="1833"/>
      <c r="R50" s="456"/>
      <c r="S50" s="1830" t="s">
        <v>2169</v>
      </c>
      <c r="T50" s="1830"/>
      <c r="U50" s="456"/>
      <c r="V50" s="1831"/>
      <c r="W50" s="1831"/>
      <c r="X50" s="456"/>
      <c r="Y50" s="1832" t="s">
        <v>886</v>
      </c>
      <c r="Z50" s="1832"/>
      <c r="AA50" s="466"/>
      <c r="AB50" s="1824" t="s">
        <v>2170</v>
      </c>
      <c r="AC50" s="1824"/>
      <c r="AD50" s="466"/>
      <c r="AE50" s="1825" t="s">
        <v>2171</v>
      </c>
      <c r="AF50" s="1825"/>
      <c r="AG50" s="466"/>
      <c r="AH50" s="1826" t="s">
        <v>2172</v>
      </c>
      <c r="AI50" s="1826"/>
      <c r="AJ50" s="458"/>
      <c r="AK50" s="1827" t="s">
        <v>2173</v>
      </c>
      <c r="AL50" s="1827"/>
      <c r="AM50" s="458"/>
      <c r="AN50" s="1828" t="s">
        <v>2156</v>
      </c>
      <c r="AO50" s="1828"/>
      <c r="AP50" s="480"/>
      <c r="AQ50" s="463"/>
      <c r="AR50" s="463"/>
      <c r="AS50" s="463"/>
      <c r="AT50" s="463"/>
      <c r="AU50" s="463"/>
      <c r="AV50" s="463"/>
      <c r="AW50" s="463"/>
      <c r="AX50" s="463"/>
      <c r="AY50" s="463"/>
      <c r="AZ50" s="1837" t="s">
        <v>2151</v>
      </c>
      <c r="BA50" s="1837"/>
      <c r="BB50" s="479"/>
      <c r="BC50" s="1829" t="s">
        <v>2174</v>
      </c>
      <c r="BD50" s="1829"/>
      <c r="BE50" s="456"/>
      <c r="BF50" s="1833" t="s">
        <v>2175</v>
      </c>
      <c r="BG50" s="1833"/>
      <c r="BH50" s="456"/>
      <c r="BI50" s="1830" t="s">
        <v>2176</v>
      </c>
      <c r="BJ50" s="1830"/>
      <c r="BK50" s="456"/>
      <c r="BL50" s="1831"/>
      <c r="BM50" s="1831"/>
      <c r="BN50" s="456"/>
      <c r="BO50" s="1832" t="s">
        <v>2047</v>
      </c>
      <c r="BP50" s="1832"/>
      <c r="BQ50" s="456"/>
      <c r="BR50" s="1824" t="s">
        <v>2080</v>
      </c>
      <c r="BS50" s="1824"/>
      <c r="BT50" s="456"/>
      <c r="BU50" s="1825" t="s">
        <v>2177</v>
      </c>
      <c r="BV50" s="1825"/>
      <c r="BW50" s="456"/>
      <c r="BX50" s="1826" t="s">
        <v>2146</v>
      </c>
      <c r="BY50" s="1826"/>
      <c r="BZ50" s="456"/>
      <c r="CA50" s="1827" t="s">
        <v>2178</v>
      </c>
      <c r="CB50" s="1827"/>
      <c r="CC50" s="456"/>
      <c r="CD50" s="1828" t="s">
        <v>1942</v>
      </c>
      <c r="CE50" s="1828"/>
      <c r="CF50" s="463"/>
      <c r="CG50" s="463"/>
      <c r="CH50" s="463"/>
      <c r="CI50" s="1837" t="s">
        <v>2160</v>
      </c>
      <c r="CJ50" s="1837"/>
      <c r="CK50" s="479"/>
      <c r="CL50" s="1829" t="s">
        <v>2179</v>
      </c>
      <c r="CM50" s="1829"/>
      <c r="CN50" s="456"/>
      <c r="CO50" s="1833" t="s">
        <v>2180</v>
      </c>
      <c r="CP50" s="1833"/>
      <c r="CQ50" s="456"/>
      <c r="CR50" s="1830" t="s">
        <v>2181</v>
      </c>
      <c r="CS50" s="1830"/>
      <c r="CT50" s="456"/>
      <c r="CU50" s="1831"/>
      <c r="CV50" s="1831"/>
      <c r="CW50" s="456"/>
      <c r="CX50" s="1832" t="s">
        <v>2182</v>
      </c>
      <c r="CY50" s="1832"/>
      <c r="CZ50" s="456"/>
      <c r="DA50" s="1824" t="s">
        <v>2091</v>
      </c>
      <c r="DB50" s="1824"/>
      <c r="DC50" s="456"/>
      <c r="DD50" s="1825" t="s">
        <v>2183</v>
      </c>
      <c r="DE50" s="1825"/>
      <c r="DF50" s="479"/>
      <c r="DG50" s="1826" t="s">
        <v>2184</v>
      </c>
      <c r="DH50" s="1826"/>
      <c r="DI50" s="456"/>
      <c r="DJ50" s="1827" t="s">
        <v>2185</v>
      </c>
      <c r="DK50" s="1827"/>
      <c r="DL50" s="456"/>
      <c r="DM50" s="1828" t="s">
        <v>1950</v>
      </c>
      <c r="DN50" s="1828"/>
      <c r="DP50" s="430"/>
      <c r="DQ50" s="430"/>
      <c r="DR50" s="431">
        <v>1</v>
      </c>
    </row>
    <row r="51" spans="1:122" s="454" customFormat="1" ht="18" customHeight="1" thickBot="1">
      <c r="A51" s="506"/>
      <c r="B51" s="506"/>
      <c r="C51" s="506"/>
      <c r="D51" s="506"/>
      <c r="E51" s="506"/>
      <c r="F51" s="506"/>
      <c r="G51" s="506"/>
      <c r="H51" s="506"/>
      <c r="I51" s="506"/>
      <c r="J51" s="463"/>
      <c r="K51" s="463"/>
      <c r="L51" s="463"/>
      <c r="M51" s="463"/>
      <c r="N51" s="463"/>
      <c r="O51" s="463"/>
      <c r="P51" s="463"/>
      <c r="Q51" s="463"/>
      <c r="R51" s="463"/>
      <c r="S51" s="463"/>
      <c r="T51" s="463"/>
      <c r="U51" s="463"/>
      <c r="V51" s="463"/>
      <c r="W51" s="463"/>
      <c r="X51" s="463"/>
      <c r="Y51" s="465"/>
      <c r="Z51" s="465"/>
      <c r="AA51" s="463"/>
      <c r="AB51" s="463"/>
      <c r="AC51" s="463"/>
      <c r="AD51" s="463"/>
      <c r="AE51" s="463"/>
      <c r="AF51" s="463"/>
      <c r="AG51" s="463"/>
      <c r="AH51" s="463"/>
      <c r="AI51" s="463"/>
      <c r="AJ51" s="480"/>
      <c r="AK51" s="463"/>
      <c r="AL51" s="463"/>
      <c r="AM51" s="480"/>
      <c r="AN51" s="463"/>
      <c r="AO51" s="463"/>
      <c r="AP51" s="480"/>
      <c r="AQ51" s="463"/>
      <c r="AR51" s="463"/>
      <c r="AS51" s="463"/>
      <c r="AT51" s="463"/>
      <c r="AU51" s="463"/>
      <c r="AV51" s="463"/>
      <c r="AW51" s="463"/>
      <c r="AX51" s="463"/>
      <c r="AY51" s="463"/>
      <c r="AZ51" s="463" t="s">
        <v>1598</v>
      </c>
      <c r="BA51" s="463"/>
      <c r="BB51" s="479"/>
      <c r="BC51" s="461" t="s">
        <v>1598</v>
      </c>
      <c r="BD51" s="462"/>
      <c r="BE51" s="456"/>
      <c r="BF51" s="461" t="s">
        <v>1598</v>
      </c>
      <c r="BG51" s="462"/>
      <c r="BH51" s="456"/>
      <c r="BI51" s="463" t="s">
        <v>1598</v>
      </c>
      <c r="BJ51" s="463"/>
      <c r="BK51" s="456"/>
      <c r="BL51" s="461"/>
      <c r="BM51" s="462"/>
      <c r="BN51" s="456"/>
      <c r="BO51" s="461" t="s">
        <v>1598</v>
      </c>
      <c r="BP51" s="462"/>
      <c r="BQ51" s="456"/>
      <c r="BR51" s="461" t="s">
        <v>1598</v>
      </c>
      <c r="BS51" s="462"/>
      <c r="BT51" s="456"/>
      <c r="BU51" s="463" t="s">
        <v>1598</v>
      </c>
      <c r="BV51" s="463"/>
      <c r="BW51" s="456"/>
      <c r="BX51" s="463" t="s">
        <v>1598</v>
      </c>
      <c r="BY51" s="463"/>
      <c r="BZ51" s="456"/>
      <c r="CA51" s="463" t="s">
        <v>1598</v>
      </c>
      <c r="CB51" s="463"/>
      <c r="CC51" s="456"/>
      <c r="CD51" s="461" t="s">
        <v>1598</v>
      </c>
      <c r="CE51" s="462"/>
      <c r="CF51" s="463"/>
      <c r="CG51" s="463"/>
      <c r="CH51" s="463"/>
      <c r="CI51" s="463" t="s">
        <v>1598</v>
      </c>
      <c r="CJ51" s="463"/>
      <c r="CK51" s="479"/>
      <c r="CL51" s="463" t="s">
        <v>1598</v>
      </c>
      <c r="CM51" s="463"/>
      <c r="CN51" s="456"/>
      <c r="CO51" s="463" t="s">
        <v>1598</v>
      </c>
      <c r="CP51" s="463"/>
      <c r="CQ51" s="456"/>
      <c r="CR51" s="463" t="s">
        <v>1598</v>
      </c>
      <c r="CS51" s="463"/>
      <c r="CT51" s="456"/>
      <c r="CU51" s="463"/>
      <c r="CV51" s="463"/>
      <c r="CW51" s="456"/>
      <c r="CX51" s="465" t="s">
        <v>1598</v>
      </c>
      <c r="CY51" s="465"/>
      <c r="CZ51" s="456"/>
      <c r="DA51" s="463" t="s">
        <v>1598</v>
      </c>
      <c r="DB51" s="463"/>
      <c r="DC51" s="456"/>
      <c r="DD51" s="463" t="s">
        <v>1598</v>
      </c>
      <c r="DE51" s="463"/>
      <c r="DF51" s="479"/>
      <c r="DG51" s="463" t="s">
        <v>1598</v>
      </c>
      <c r="DH51" s="463"/>
      <c r="DI51" s="456"/>
      <c r="DJ51" s="461" t="s">
        <v>1598</v>
      </c>
      <c r="DK51" s="462"/>
      <c r="DL51" s="456"/>
      <c r="DM51" s="463" t="s">
        <v>1598</v>
      </c>
      <c r="DN51" s="463"/>
      <c r="DP51" s="430"/>
      <c r="DQ51" s="430"/>
      <c r="DR51" s="431">
        <v>1</v>
      </c>
    </row>
    <row r="52" spans="1:122" s="454" customFormat="1" ht="18" customHeight="1">
      <c r="A52" s="506"/>
      <c r="B52" s="506"/>
      <c r="C52" s="506"/>
      <c r="D52" s="506"/>
      <c r="E52" s="506"/>
      <c r="F52" s="506"/>
      <c r="G52" s="506"/>
      <c r="H52" s="506"/>
      <c r="I52" s="506"/>
      <c r="J52" s="1834" t="s">
        <v>2186</v>
      </c>
      <c r="K52" s="1834"/>
      <c r="L52" s="463"/>
      <c r="M52" s="1829" t="s">
        <v>2187</v>
      </c>
      <c r="N52" s="1829"/>
      <c r="O52" s="456"/>
      <c r="P52" s="1833" t="s">
        <v>2188</v>
      </c>
      <c r="Q52" s="1833"/>
      <c r="R52" s="456"/>
      <c r="S52" s="1830" t="s">
        <v>2189</v>
      </c>
      <c r="T52" s="1830"/>
      <c r="U52" s="456"/>
      <c r="V52" s="1831"/>
      <c r="W52" s="1831"/>
      <c r="X52" s="456"/>
      <c r="Y52" s="1832" t="s">
        <v>2190</v>
      </c>
      <c r="Z52" s="1832"/>
      <c r="AA52" s="466"/>
      <c r="AB52" s="1824" t="s">
        <v>2069</v>
      </c>
      <c r="AC52" s="1824"/>
      <c r="AD52" s="466"/>
      <c r="AE52" s="1825" t="s">
        <v>2191</v>
      </c>
      <c r="AF52" s="1825"/>
      <c r="AG52" s="466"/>
      <c r="AH52" s="1826" t="s">
        <v>2192</v>
      </c>
      <c r="AI52" s="1826"/>
      <c r="AJ52" s="458"/>
      <c r="AK52" s="1827" t="s">
        <v>2193</v>
      </c>
      <c r="AL52" s="1827"/>
      <c r="AM52" s="458"/>
      <c r="AN52" s="1828" t="s">
        <v>2194</v>
      </c>
      <c r="AO52" s="1828"/>
      <c r="AP52" s="480"/>
      <c r="AQ52" s="463"/>
      <c r="AR52" s="463"/>
      <c r="AS52" s="463"/>
      <c r="AT52" s="463"/>
      <c r="AU52" s="463"/>
      <c r="AV52" s="463"/>
      <c r="AW52" s="463"/>
      <c r="AX52" s="463"/>
      <c r="AY52" s="463"/>
      <c r="AZ52" s="1835" t="s">
        <v>2195</v>
      </c>
      <c r="BA52" s="1835"/>
      <c r="BB52" s="479"/>
      <c r="BC52" s="1829" t="s">
        <v>2196</v>
      </c>
      <c r="BD52" s="1829"/>
      <c r="BE52" s="456"/>
      <c r="BF52" s="1833" t="s">
        <v>2197</v>
      </c>
      <c r="BG52" s="1833"/>
      <c r="BH52" s="456"/>
      <c r="BI52" s="1830" t="s">
        <v>2189</v>
      </c>
      <c r="BJ52" s="1830"/>
      <c r="BK52" s="456"/>
      <c r="BL52" s="1831"/>
      <c r="BM52" s="1831"/>
      <c r="BN52" s="456"/>
      <c r="BO52" s="1832" t="s">
        <v>2198</v>
      </c>
      <c r="BP52" s="1832"/>
      <c r="BQ52" s="456"/>
      <c r="BR52" s="1824" t="s">
        <v>2199</v>
      </c>
      <c r="BS52" s="1824"/>
      <c r="BT52" s="456"/>
      <c r="BU52" s="1825" t="s">
        <v>2200</v>
      </c>
      <c r="BV52" s="1825"/>
      <c r="BW52" s="456"/>
      <c r="BX52" s="1826" t="s">
        <v>2201</v>
      </c>
      <c r="BY52" s="1826"/>
      <c r="BZ52" s="456"/>
      <c r="CA52" s="1827"/>
      <c r="CB52" s="1827"/>
      <c r="CC52" s="456"/>
      <c r="CD52" s="1828"/>
      <c r="CE52" s="1828"/>
      <c r="CF52" s="463"/>
      <c r="CG52" s="463"/>
      <c r="CH52" s="463"/>
      <c r="CI52" s="1835" t="s">
        <v>1661</v>
      </c>
      <c r="CJ52" s="1835"/>
      <c r="CK52" s="479"/>
      <c r="CL52" s="1829" t="s">
        <v>2202</v>
      </c>
      <c r="CM52" s="1829"/>
      <c r="CN52" s="456"/>
      <c r="CO52" s="1833" t="s">
        <v>2203</v>
      </c>
      <c r="CP52" s="1833"/>
      <c r="CQ52" s="456"/>
      <c r="CR52" s="1830" t="s">
        <v>2204</v>
      </c>
      <c r="CS52" s="1830"/>
      <c r="CT52" s="456"/>
      <c r="CU52" s="1831"/>
      <c r="CV52" s="1831"/>
      <c r="CW52" s="456"/>
      <c r="CX52" s="1832" t="s">
        <v>2205</v>
      </c>
      <c r="CY52" s="1832"/>
      <c r="CZ52" s="456"/>
      <c r="DA52" s="1824" t="s">
        <v>2206</v>
      </c>
      <c r="DB52" s="1824"/>
      <c r="DC52" s="456"/>
      <c r="DD52" s="1825" t="s">
        <v>2207</v>
      </c>
      <c r="DE52" s="1825"/>
      <c r="DF52" s="479"/>
      <c r="DG52" s="1826" t="s">
        <v>2208</v>
      </c>
      <c r="DH52" s="1826"/>
      <c r="DI52" s="456"/>
      <c r="DJ52" s="1827"/>
      <c r="DK52" s="1827"/>
      <c r="DL52" s="456"/>
      <c r="DM52" s="1828"/>
      <c r="DN52" s="1828"/>
      <c r="DP52" s="430"/>
      <c r="DQ52" s="430"/>
      <c r="DR52" s="431">
        <v>1</v>
      </c>
    </row>
    <row r="53" spans="1:122" s="454" customFormat="1" ht="18" customHeight="1" thickBot="1">
      <c r="A53" s="506"/>
      <c r="B53" s="506"/>
      <c r="C53" s="506"/>
      <c r="D53" s="506"/>
      <c r="E53" s="506"/>
      <c r="F53" s="506"/>
      <c r="G53" s="506"/>
      <c r="H53" s="506"/>
      <c r="I53" s="506"/>
      <c r="J53" s="463"/>
      <c r="K53" s="463"/>
      <c r="L53" s="463"/>
      <c r="M53" s="463"/>
      <c r="N53" s="463"/>
      <c r="O53" s="463"/>
      <c r="P53" s="463"/>
      <c r="Q53" s="463"/>
      <c r="R53" s="463"/>
      <c r="S53" s="463"/>
      <c r="T53" s="463"/>
      <c r="U53" s="463"/>
      <c r="V53" s="463"/>
      <c r="W53" s="463"/>
      <c r="X53" s="463"/>
      <c r="Y53" s="465"/>
      <c r="Z53" s="465"/>
      <c r="AA53" s="463"/>
      <c r="AB53" s="463"/>
      <c r="AC53" s="463"/>
      <c r="AD53" s="463"/>
      <c r="AE53" s="463"/>
      <c r="AF53" s="463"/>
      <c r="AG53" s="463"/>
      <c r="AH53" s="463"/>
      <c r="AI53" s="463"/>
      <c r="AJ53" s="480"/>
      <c r="AK53" s="463"/>
      <c r="AL53" s="463"/>
      <c r="AM53" s="480"/>
      <c r="AN53" s="463"/>
      <c r="AO53" s="463"/>
      <c r="AP53" s="480"/>
      <c r="AQ53" s="463"/>
      <c r="AR53" s="463"/>
      <c r="AS53" s="463"/>
      <c r="AT53" s="463"/>
      <c r="AU53" s="463"/>
      <c r="AV53" s="463"/>
      <c r="AW53" s="463"/>
      <c r="AX53" s="463"/>
      <c r="AY53" s="463"/>
      <c r="AZ53" s="463" t="s">
        <v>1598</v>
      </c>
      <c r="BA53" s="463"/>
      <c r="BB53" s="479"/>
      <c r="BC53" s="461" t="s">
        <v>1598</v>
      </c>
      <c r="BD53" s="462"/>
      <c r="BE53" s="456"/>
      <c r="BF53" s="461" t="s">
        <v>1598</v>
      </c>
      <c r="BG53" s="462"/>
      <c r="BH53" s="456"/>
      <c r="BI53" s="463" t="s">
        <v>1598</v>
      </c>
      <c r="BJ53" s="463"/>
      <c r="BK53" s="456"/>
      <c r="BL53" s="461"/>
      <c r="BM53" s="462"/>
      <c r="BN53" s="456"/>
      <c r="BO53" s="461" t="s">
        <v>1598</v>
      </c>
      <c r="BP53" s="462"/>
      <c r="BQ53" s="456"/>
      <c r="BR53" s="461" t="s">
        <v>1598</v>
      </c>
      <c r="BS53" s="462"/>
      <c r="BT53" s="456"/>
      <c r="BU53" s="463" t="s">
        <v>1598</v>
      </c>
      <c r="BV53" s="463"/>
      <c r="BW53" s="456"/>
      <c r="BX53" s="463" t="s">
        <v>1598</v>
      </c>
      <c r="BY53" s="463"/>
      <c r="BZ53" s="456"/>
      <c r="CA53" s="463" t="s">
        <v>1598</v>
      </c>
      <c r="CB53" s="463"/>
      <c r="CC53" s="456"/>
      <c r="CD53" s="461"/>
      <c r="CE53" s="462"/>
      <c r="CF53" s="463"/>
      <c r="CG53" s="463"/>
      <c r="CH53" s="463"/>
      <c r="CI53" s="463" t="s">
        <v>1598</v>
      </c>
      <c r="CJ53" s="463"/>
      <c r="CK53" s="479"/>
      <c r="CL53" s="463" t="s">
        <v>1598</v>
      </c>
      <c r="CM53" s="463"/>
      <c r="CN53" s="456"/>
      <c r="CO53" s="463" t="s">
        <v>1598</v>
      </c>
      <c r="CP53" s="463"/>
      <c r="CQ53" s="456"/>
      <c r="CR53" s="463" t="s">
        <v>1598</v>
      </c>
      <c r="CS53" s="463"/>
      <c r="CT53" s="456"/>
      <c r="CU53" s="463"/>
      <c r="CV53" s="463"/>
      <c r="CW53" s="456"/>
      <c r="CX53" s="465" t="s">
        <v>1598</v>
      </c>
      <c r="CY53" s="465"/>
      <c r="CZ53" s="456"/>
      <c r="DA53" s="463" t="s">
        <v>1598</v>
      </c>
      <c r="DB53" s="463"/>
      <c r="DC53" s="456"/>
      <c r="DD53" s="463" t="s">
        <v>1598</v>
      </c>
      <c r="DE53" s="463"/>
      <c r="DF53" s="479"/>
      <c r="DG53" s="463" t="s">
        <v>1598</v>
      </c>
      <c r="DH53" s="463"/>
      <c r="DI53" s="456"/>
      <c r="DJ53" s="461"/>
      <c r="DK53" s="462"/>
      <c r="DL53" s="456"/>
      <c r="DM53" s="463"/>
      <c r="DN53" s="463"/>
      <c r="DP53" s="430"/>
      <c r="DQ53" s="430"/>
      <c r="DR53" s="431">
        <v>1</v>
      </c>
    </row>
    <row r="54" spans="1:122" s="454" customFormat="1" ht="18" customHeight="1">
      <c r="A54" s="506"/>
      <c r="B54" s="506"/>
      <c r="C54" s="506"/>
      <c r="D54" s="506"/>
      <c r="E54" s="506"/>
      <c r="F54" s="506"/>
      <c r="G54" s="506"/>
      <c r="H54" s="506"/>
      <c r="I54" s="506"/>
      <c r="J54" s="1834" t="s">
        <v>2122</v>
      </c>
      <c r="K54" s="1834"/>
      <c r="L54" s="463"/>
      <c r="M54" s="1829" t="s">
        <v>2209</v>
      </c>
      <c r="N54" s="1829"/>
      <c r="O54" s="456"/>
      <c r="P54" s="1833" t="s">
        <v>2210</v>
      </c>
      <c r="Q54" s="1833"/>
      <c r="R54" s="456"/>
      <c r="S54" s="1830" t="s">
        <v>1981</v>
      </c>
      <c r="T54" s="1830"/>
      <c r="U54" s="456"/>
      <c r="V54" s="1831"/>
      <c r="W54" s="1831"/>
      <c r="X54" s="456"/>
      <c r="Y54" s="1832" t="s">
        <v>2211</v>
      </c>
      <c r="Z54" s="1832"/>
      <c r="AA54" s="466"/>
      <c r="AB54" s="1824" t="s">
        <v>2212</v>
      </c>
      <c r="AC54" s="1824"/>
      <c r="AD54" s="466"/>
      <c r="AE54" s="1825" t="s">
        <v>2213</v>
      </c>
      <c r="AF54" s="1825"/>
      <c r="AG54" s="466"/>
      <c r="AH54" s="1826"/>
      <c r="AI54" s="1826"/>
      <c r="AJ54" s="458"/>
      <c r="AK54" s="1827"/>
      <c r="AL54" s="1827"/>
      <c r="AM54" s="458"/>
      <c r="AN54" s="1828"/>
      <c r="AO54" s="1828"/>
      <c r="AP54" s="480"/>
      <c r="AQ54" s="463"/>
      <c r="AR54" s="463"/>
      <c r="AS54" s="463"/>
      <c r="AT54" s="463"/>
      <c r="AU54" s="463"/>
      <c r="AV54" s="463"/>
      <c r="AW54" s="463"/>
      <c r="AX54" s="463"/>
      <c r="AY54" s="463"/>
      <c r="AZ54" s="1835" t="s">
        <v>2214</v>
      </c>
      <c r="BA54" s="1835"/>
      <c r="BB54" s="479"/>
      <c r="BC54" s="1829" t="s">
        <v>2215</v>
      </c>
      <c r="BD54" s="1829"/>
      <c r="BE54" s="456"/>
      <c r="BF54" s="1833" t="s">
        <v>2216</v>
      </c>
      <c r="BG54" s="1833"/>
      <c r="BH54" s="456"/>
      <c r="BI54" s="1830" t="s">
        <v>1981</v>
      </c>
      <c r="BJ54" s="1830"/>
      <c r="BK54" s="456"/>
      <c r="BL54" s="1831"/>
      <c r="BM54" s="1831"/>
      <c r="BN54" s="456"/>
      <c r="BO54" s="1832" t="s">
        <v>2217</v>
      </c>
      <c r="BP54" s="1832"/>
      <c r="BQ54" s="456"/>
      <c r="BR54" s="1824" t="s">
        <v>2107</v>
      </c>
      <c r="BS54" s="1824"/>
      <c r="BT54" s="456"/>
      <c r="BU54" s="1825" t="s">
        <v>2218</v>
      </c>
      <c r="BV54" s="1825"/>
      <c r="BW54" s="456"/>
      <c r="BX54" s="1826" t="s">
        <v>2219</v>
      </c>
      <c r="BY54" s="1826"/>
      <c r="BZ54" s="456"/>
      <c r="CA54" s="1827"/>
      <c r="CB54" s="1827"/>
      <c r="CC54" s="456"/>
      <c r="CD54" s="1828"/>
      <c r="CE54" s="1828"/>
      <c r="CF54" s="463"/>
      <c r="CG54" s="463"/>
      <c r="CH54" s="463"/>
      <c r="CI54" s="1835" t="s">
        <v>2220</v>
      </c>
      <c r="CJ54" s="1835"/>
      <c r="CK54" s="479"/>
      <c r="CL54" s="1829" t="s">
        <v>2221</v>
      </c>
      <c r="CM54" s="1829"/>
      <c r="CN54" s="456"/>
      <c r="CO54" s="1833" t="s">
        <v>2222</v>
      </c>
      <c r="CP54" s="1833"/>
      <c r="CQ54" s="456"/>
      <c r="CR54" s="1830" t="s">
        <v>1981</v>
      </c>
      <c r="CS54" s="1830"/>
      <c r="CT54" s="456"/>
      <c r="CU54" s="1831"/>
      <c r="CV54" s="1831"/>
      <c r="CW54" s="456"/>
      <c r="CX54" s="1832" t="s">
        <v>2223</v>
      </c>
      <c r="CY54" s="1832"/>
      <c r="CZ54" s="456"/>
      <c r="DA54" s="1824" t="s">
        <v>2115</v>
      </c>
      <c r="DB54" s="1824"/>
      <c r="DC54" s="456"/>
      <c r="DD54" s="1825" t="s">
        <v>2224</v>
      </c>
      <c r="DE54" s="1825"/>
      <c r="DF54" s="479"/>
      <c r="DG54" s="1826" t="s">
        <v>2225</v>
      </c>
      <c r="DH54" s="1826"/>
      <c r="DI54" s="456"/>
      <c r="DJ54" s="1827"/>
      <c r="DK54" s="1827"/>
      <c r="DL54" s="456"/>
      <c r="DM54" s="1828"/>
      <c r="DN54" s="1828"/>
      <c r="DP54" s="430"/>
      <c r="DQ54" s="430"/>
      <c r="DR54" s="431">
        <v>1</v>
      </c>
    </row>
    <row r="55" spans="1:122" s="454" customFormat="1" ht="18" customHeight="1" thickBot="1">
      <c r="A55" s="428"/>
      <c r="B55" s="428"/>
      <c r="C55" s="428"/>
      <c r="D55" s="428"/>
      <c r="E55" s="428"/>
      <c r="F55" s="428"/>
      <c r="G55" s="428"/>
      <c r="H55" s="428"/>
      <c r="I55" s="428"/>
      <c r="J55" s="463"/>
      <c r="K55" s="463"/>
      <c r="L55" s="463"/>
      <c r="M55" s="463"/>
      <c r="N55" s="463"/>
      <c r="O55" s="463"/>
      <c r="P55" s="463"/>
      <c r="Q55" s="463"/>
      <c r="R55" s="463"/>
      <c r="S55" s="463"/>
      <c r="T55" s="463"/>
      <c r="U55" s="463"/>
      <c r="V55" s="463"/>
      <c r="W55" s="463"/>
      <c r="X55" s="463"/>
      <c r="Y55" s="465"/>
      <c r="Z55" s="465"/>
      <c r="AA55" s="463"/>
      <c r="AB55" s="463"/>
      <c r="AC55" s="463"/>
      <c r="AD55" s="463"/>
      <c r="AE55" s="463"/>
      <c r="AF55" s="463"/>
      <c r="AG55" s="463"/>
      <c r="AH55" s="463"/>
      <c r="AI55" s="463"/>
      <c r="AJ55" s="480"/>
      <c r="AK55" s="463"/>
      <c r="AL55" s="463"/>
      <c r="AM55" s="480"/>
      <c r="AN55" s="463"/>
      <c r="AO55" s="463"/>
      <c r="AP55" s="480"/>
      <c r="AQ55" s="463"/>
      <c r="AR55" s="463"/>
      <c r="AS55" s="463"/>
      <c r="AT55" s="463"/>
      <c r="AU55" s="463"/>
      <c r="AV55" s="463"/>
      <c r="AW55" s="463"/>
      <c r="AX55" s="463"/>
      <c r="AY55" s="463"/>
      <c r="AZ55" s="463" t="s">
        <v>1598</v>
      </c>
      <c r="BA55" s="463"/>
      <c r="BB55" s="479"/>
      <c r="BC55" s="461" t="s">
        <v>1598</v>
      </c>
      <c r="BD55" s="462"/>
      <c r="BE55" s="456"/>
      <c r="BF55" s="461" t="s">
        <v>1598</v>
      </c>
      <c r="BG55" s="462"/>
      <c r="BH55" s="456"/>
      <c r="BI55" s="463" t="s">
        <v>1598</v>
      </c>
      <c r="BJ55" s="463"/>
      <c r="BK55" s="456"/>
      <c r="BL55" s="461"/>
      <c r="BM55" s="462"/>
      <c r="BN55" s="456"/>
      <c r="BO55" s="461" t="s">
        <v>1598</v>
      </c>
      <c r="BP55" s="462"/>
      <c r="BQ55" s="456"/>
      <c r="BR55" s="461" t="s">
        <v>1598</v>
      </c>
      <c r="BS55" s="462"/>
      <c r="BT55" s="456"/>
      <c r="BU55" s="463" t="s">
        <v>1598</v>
      </c>
      <c r="BV55" s="463"/>
      <c r="BW55" s="456"/>
      <c r="BX55" s="463"/>
      <c r="BY55" s="463"/>
      <c r="BZ55" s="456"/>
      <c r="CA55" s="463"/>
      <c r="CB55" s="463"/>
      <c r="CC55" s="456"/>
      <c r="CD55" s="461"/>
      <c r="CE55" s="462"/>
      <c r="CF55" s="463"/>
      <c r="CG55" s="463"/>
      <c r="CH55" s="463"/>
      <c r="CI55" s="463" t="s">
        <v>1598</v>
      </c>
      <c r="CJ55" s="463"/>
      <c r="CK55" s="479"/>
      <c r="CL55" s="463" t="s">
        <v>1598</v>
      </c>
      <c r="CM55" s="463"/>
      <c r="CN55" s="456"/>
      <c r="CO55" s="463" t="s">
        <v>1598</v>
      </c>
      <c r="CP55" s="463"/>
      <c r="CQ55" s="456"/>
      <c r="CR55" s="463" t="s">
        <v>1598</v>
      </c>
      <c r="CS55" s="463"/>
      <c r="CT55" s="456"/>
      <c r="CU55" s="463"/>
      <c r="CV55" s="463"/>
      <c r="CW55" s="456"/>
      <c r="CX55" s="465" t="s">
        <v>1598</v>
      </c>
      <c r="CY55" s="465"/>
      <c r="CZ55" s="456"/>
      <c r="DA55" s="463" t="s">
        <v>1598</v>
      </c>
      <c r="DB55" s="463"/>
      <c r="DC55" s="456"/>
      <c r="DD55" s="463" t="s">
        <v>1598</v>
      </c>
      <c r="DE55" s="463"/>
      <c r="DF55" s="479"/>
      <c r="DG55" s="463" t="s">
        <v>1598</v>
      </c>
      <c r="DH55" s="463"/>
      <c r="DI55" s="456"/>
      <c r="DJ55" s="461" t="s">
        <v>1598</v>
      </c>
      <c r="DK55" s="462"/>
      <c r="DL55" s="456"/>
      <c r="DM55" s="463"/>
      <c r="DN55" s="463"/>
      <c r="DP55" s="430"/>
      <c r="DQ55" s="430"/>
      <c r="DR55" s="431">
        <v>1</v>
      </c>
    </row>
    <row r="56" spans="1:122" s="454" customFormat="1" ht="18" customHeight="1">
      <c r="A56" s="506"/>
      <c r="B56" s="506"/>
      <c r="C56" s="506"/>
      <c r="D56" s="506"/>
      <c r="E56" s="506"/>
      <c r="F56" s="506"/>
      <c r="G56" s="506"/>
      <c r="H56" s="506"/>
      <c r="I56" s="506"/>
      <c r="J56" s="1834" t="s">
        <v>1673</v>
      </c>
      <c r="K56" s="1834"/>
      <c r="L56" s="463"/>
      <c r="M56" s="1829" t="s">
        <v>2226</v>
      </c>
      <c r="N56" s="1829"/>
      <c r="O56" s="456"/>
      <c r="P56" s="1833" t="s">
        <v>2227</v>
      </c>
      <c r="Q56" s="1833"/>
      <c r="R56" s="456"/>
      <c r="S56" s="1830" t="s">
        <v>2228</v>
      </c>
      <c r="T56" s="1830"/>
      <c r="U56" s="456"/>
      <c r="V56" s="1831"/>
      <c r="W56" s="1831"/>
      <c r="X56" s="456"/>
      <c r="Y56" s="1832" t="s">
        <v>2229</v>
      </c>
      <c r="Z56" s="1832"/>
      <c r="AA56" s="466"/>
      <c r="AB56" s="1824" t="s">
        <v>2099</v>
      </c>
      <c r="AC56" s="1824"/>
      <c r="AD56" s="466"/>
      <c r="AE56" s="1825" t="s">
        <v>2230</v>
      </c>
      <c r="AF56" s="1825"/>
      <c r="AG56" s="466"/>
      <c r="AH56" s="1826"/>
      <c r="AI56" s="1826"/>
      <c r="AJ56" s="458"/>
      <c r="AK56" s="1827"/>
      <c r="AL56" s="1827"/>
      <c r="AM56" s="458"/>
      <c r="AN56" s="1828"/>
      <c r="AO56" s="1828"/>
      <c r="AP56" s="480"/>
      <c r="AQ56" s="463"/>
      <c r="AR56" s="463"/>
      <c r="AS56" s="463"/>
      <c r="AT56" s="463"/>
      <c r="AU56" s="463"/>
      <c r="AV56" s="463"/>
      <c r="AW56" s="463"/>
      <c r="AX56" s="463"/>
      <c r="AY56" s="463"/>
      <c r="AZ56" s="1835" t="s">
        <v>2231</v>
      </c>
      <c r="BA56" s="1835"/>
      <c r="BB56" s="479"/>
      <c r="BC56" s="1829" t="s">
        <v>2232</v>
      </c>
      <c r="BD56" s="1829"/>
      <c r="BE56" s="456"/>
      <c r="BF56" s="1833" t="s">
        <v>2233</v>
      </c>
      <c r="BG56" s="1833"/>
      <c r="BH56" s="456"/>
      <c r="BI56" s="1830" t="s">
        <v>2234</v>
      </c>
      <c r="BJ56" s="1830"/>
      <c r="BK56" s="456"/>
      <c r="BL56" s="1831"/>
      <c r="BM56" s="1831"/>
      <c r="BN56" s="456"/>
      <c r="BO56" s="1832" t="s">
        <v>2235</v>
      </c>
      <c r="BP56" s="1832"/>
      <c r="BQ56" s="456"/>
      <c r="BR56" s="1824" t="s">
        <v>2236</v>
      </c>
      <c r="BS56" s="1824"/>
      <c r="BT56" s="456"/>
      <c r="BU56" s="1825" t="s">
        <v>2237</v>
      </c>
      <c r="BV56" s="1825"/>
      <c r="BW56" s="456"/>
      <c r="BX56" s="1826"/>
      <c r="BY56" s="1826"/>
      <c r="BZ56" s="456"/>
      <c r="CA56" s="1827"/>
      <c r="CB56" s="1827"/>
      <c r="CC56" s="456"/>
      <c r="CD56" s="1828"/>
      <c r="CE56" s="1828"/>
      <c r="CF56" s="463"/>
      <c r="CG56" s="463"/>
      <c r="CH56" s="463"/>
      <c r="CI56" s="1835" t="s">
        <v>1946</v>
      </c>
      <c r="CJ56" s="1835"/>
      <c r="CK56" s="479"/>
      <c r="CL56" s="1829" t="s">
        <v>2232</v>
      </c>
      <c r="CM56" s="1829"/>
      <c r="CN56" s="456"/>
      <c r="CO56" s="1833" t="s">
        <v>2238</v>
      </c>
      <c r="CP56" s="1833"/>
      <c r="CQ56" s="456"/>
      <c r="CR56" s="1830" t="s">
        <v>2239</v>
      </c>
      <c r="CS56" s="1830"/>
      <c r="CT56" s="456"/>
      <c r="CU56" s="1831"/>
      <c r="CV56" s="1831"/>
      <c r="CW56" s="456"/>
      <c r="CX56" s="1832" t="s">
        <v>2240</v>
      </c>
      <c r="CY56" s="1832"/>
      <c r="CZ56" s="456"/>
      <c r="DA56" s="1824" t="s">
        <v>2241</v>
      </c>
      <c r="DB56" s="1824"/>
      <c r="DC56" s="456"/>
      <c r="DD56" s="1825" t="s">
        <v>2242</v>
      </c>
      <c r="DE56" s="1825"/>
      <c r="DF56" s="479"/>
      <c r="DG56" s="1826"/>
      <c r="DH56" s="1826"/>
      <c r="DI56" s="456"/>
      <c r="DJ56" s="1827"/>
      <c r="DK56" s="1827"/>
      <c r="DL56" s="456"/>
      <c r="DM56" s="1828"/>
      <c r="DN56" s="1828"/>
      <c r="DP56" s="430"/>
      <c r="DQ56" s="430"/>
      <c r="DR56" s="431">
        <v>1</v>
      </c>
    </row>
    <row r="57" spans="1:122" s="454" customFormat="1" ht="18" customHeight="1" thickBot="1">
      <c r="A57" s="506"/>
      <c r="B57" s="506"/>
      <c r="C57" s="506"/>
      <c r="D57" s="506"/>
      <c r="E57" s="506"/>
      <c r="F57" s="506"/>
      <c r="G57" s="506"/>
      <c r="H57" s="506"/>
      <c r="I57" s="506"/>
      <c r="J57" s="463"/>
      <c r="K57" s="463"/>
      <c r="L57" s="463"/>
      <c r="M57" s="463"/>
      <c r="N57" s="463"/>
      <c r="O57" s="463"/>
      <c r="P57" s="463"/>
      <c r="Q57" s="463"/>
      <c r="R57" s="463"/>
      <c r="S57" s="463"/>
      <c r="T57" s="463"/>
      <c r="U57" s="463"/>
      <c r="V57" s="463"/>
      <c r="W57" s="463"/>
      <c r="X57" s="463"/>
      <c r="Y57" s="465"/>
      <c r="Z57" s="465"/>
      <c r="AA57" s="463"/>
      <c r="AB57" s="463"/>
      <c r="AC57" s="463"/>
      <c r="AD57" s="463"/>
      <c r="AE57" s="463"/>
      <c r="AF57" s="463"/>
      <c r="AG57" s="463"/>
      <c r="AH57" s="463"/>
      <c r="AI57" s="463"/>
      <c r="AJ57" s="480"/>
      <c r="AK57" s="463"/>
      <c r="AL57" s="463"/>
      <c r="AM57" s="480"/>
      <c r="AN57" s="463"/>
      <c r="AO57" s="463"/>
      <c r="AP57" s="480"/>
      <c r="AQ57" s="463"/>
      <c r="AR57" s="463"/>
      <c r="AS57" s="463"/>
      <c r="AT57" s="463"/>
      <c r="AU57" s="463"/>
      <c r="AV57" s="463"/>
      <c r="AW57" s="463"/>
      <c r="AX57" s="463"/>
      <c r="AY57" s="463"/>
      <c r="AZ57" s="1836" t="s">
        <v>1598</v>
      </c>
      <c r="BA57" s="1836"/>
      <c r="BB57" s="479"/>
      <c r="BC57" s="461" t="s">
        <v>1598</v>
      </c>
      <c r="BD57" s="462"/>
      <c r="BE57" s="456"/>
      <c r="BF57" s="461" t="s">
        <v>1598</v>
      </c>
      <c r="BG57" s="462"/>
      <c r="BH57" s="456"/>
      <c r="BI57" s="463" t="s">
        <v>1598</v>
      </c>
      <c r="BJ57" s="463"/>
      <c r="BK57" s="456"/>
      <c r="BL57" s="461"/>
      <c r="BM57" s="462"/>
      <c r="BN57" s="456"/>
      <c r="BO57" s="461" t="s">
        <v>1598</v>
      </c>
      <c r="BP57" s="462"/>
      <c r="BQ57" s="456"/>
      <c r="BR57" s="461" t="s">
        <v>1598</v>
      </c>
      <c r="BS57" s="462"/>
      <c r="BT57" s="456"/>
      <c r="BU57" s="463" t="s">
        <v>1598</v>
      </c>
      <c r="BV57" s="463"/>
      <c r="BW57" s="456"/>
      <c r="BX57" s="463"/>
      <c r="BY57" s="463"/>
      <c r="BZ57" s="456"/>
      <c r="CA57" s="463"/>
      <c r="CB57" s="463"/>
      <c r="CC57" s="456"/>
      <c r="CD57" s="461"/>
      <c r="CE57" s="462"/>
      <c r="CF57" s="463"/>
      <c r="CG57" s="463"/>
      <c r="CH57" s="463"/>
      <c r="CI57" s="1836" t="s">
        <v>1598</v>
      </c>
      <c r="CJ57" s="1836"/>
      <c r="CK57" s="479"/>
      <c r="CL57" s="463" t="s">
        <v>1598</v>
      </c>
      <c r="CM57" s="463"/>
      <c r="CN57" s="456"/>
      <c r="CO57" s="463" t="s">
        <v>1598</v>
      </c>
      <c r="CP57" s="463"/>
      <c r="CQ57" s="456"/>
      <c r="CR57" s="463" t="s">
        <v>1598</v>
      </c>
      <c r="CS57" s="463"/>
      <c r="CT57" s="456"/>
      <c r="CU57" s="463"/>
      <c r="CV57" s="463"/>
      <c r="CW57" s="456"/>
      <c r="CX57" s="465" t="s">
        <v>1598</v>
      </c>
      <c r="CY57" s="465"/>
      <c r="CZ57" s="456"/>
      <c r="DA57" s="463" t="s">
        <v>1598</v>
      </c>
      <c r="DB57" s="463"/>
      <c r="DC57" s="456"/>
      <c r="DD57" s="463" t="s">
        <v>1598</v>
      </c>
      <c r="DE57" s="463"/>
      <c r="DF57" s="479"/>
      <c r="DG57" s="463"/>
      <c r="DH57" s="463"/>
      <c r="DI57" s="456"/>
      <c r="DJ57" s="461"/>
      <c r="DK57" s="462"/>
      <c r="DL57" s="456"/>
      <c r="DM57" s="463"/>
      <c r="DN57" s="463"/>
      <c r="DP57" s="430"/>
      <c r="DQ57" s="430"/>
      <c r="DR57" s="431">
        <v>1</v>
      </c>
    </row>
    <row r="58" spans="1:122" s="454" customFormat="1" ht="18" customHeight="1" thickBot="1">
      <c r="A58" s="506"/>
      <c r="B58" s="506"/>
      <c r="C58" s="506"/>
      <c r="D58" s="506"/>
      <c r="E58" s="506"/>
      <c r="F58" s="506"/>
      <c r="G58" s="506"/>
      <c r="H58" s="506"/>
      <c r="I58" s="506"/>
      <c r="J58" s="463"/>
      <c r="K58" s="463"/>
      <c r="L58" s="463"/>
      <c r="M58" s="463"/>
      <c r="N58" s="463"/>
      <c r="O58" s="463"/>
      <c r="P58" s="463"/>
      <c r="Q58" s="463"/>
      <c r="R58" s="463"/>
      <c r="S58" s="463"/>
      <c r="T58" s="463"/>
      <c r="U58" s="463"/>
      <c r="V58" s="463"/>
      <c r="W58" s="463"/>
      <c r="X58" s="463"/>
      <c r="Y58" s="465"/>
      <c r="Z58" s="465"/>
      <c r="AA58" s="463"/>
      <c r="AB58" s="463"/>
      <c r="AC58" s="463"/>
      <c r="AD58" s="463"/>
      <c r="AE58" s="463"/>
      <c r="AF58" s="463"/>
      <c r="AG58" s="463"/>
      <c r="AH58" s="463"/>
      <c r="AI58" s="463"/>
      <c r="AJ58" s="480"/>
      <c r="AK58" s="463"/>
      <c r="AL58" s="463"/>
      <c r="AM58" s="480"/>
      <c r="AN58" s="463"/>
      <c r="AO58" s="463"/>
      <c r="AP58" s="480"/>
      <c r="AQ58" s="463"/>
      <c r="AR58" s="463"/>
      <c r="AS58" s="463"/>
      <c r="AT58" s="463"/>
      <c r="AU58" s="463"/>
      <c r="AV58" s="463"/>
      <c r="AW58" s="463"/>
      <c r="AX58" s="463"/>
      <c r="AY58" s="463"/>
      <c r="AZ58" s="463" t="s">
        <v>1598</v>
      </c>
      <c r="BA58" s="463"/>
      <c r="BB58" s="479"/>
      <c r="BC58" s="463" t="s">
        <v>1598</v>
      </c>
      <c r="BD58" s="463" t="s">
        <v>1598</v>
      </c>
      <c r="BE58" s="463" t="s">
        <v>1598</v>
      </c>
      <c r="BF58" s="463" t="s">
        <v>1598</v>
      </c>
      <c r="BG58" s="463" t="s">
        <v>1598</v>
      </c>
      <c r="BH58" s="463" t="s">
        <v>1598</v>
      </c>
      <c r="BI58" s="463" t="s">
        <v>1598</v>
      </c>
      <c r="BJ58" s="463" t="s">
        <v>1598</v>
      </c>
      <c r="BK58" s="463" t="s">
        <v>1598</v>
      </c>
      <c r="BL58" s="463" t="s">
        <v>1598</v>
      </c>
      <c r="BM58" s="463" t="s">
        <v>1598</v>
      </c>
      <c r="BN58" s="463" t="s">
        <v>1598</v>
      </c>
      <c r="BO58" s="463" t="s">
        <v>1598</v>
      </c>
      <c r="BP58" s="463" t="s">
        <v>1598</v>
      </c>
      <c r="BQ58" s="463" t="s">
        <v>1598</v>
      </c>
      <c r="BR58" s="463" t="s">
        <v>1598</v>
      </c>
      <c r="BS58" s="463" t="s">
        <v>1598</v>
      </c>
      <c r="BT58" s="463" t="s">
        <v>1598</v>
      </c>
      <c r="BU58" s="463" t="s">
        <v>1598</v>
      </c>
      <c r="BV58" s="463" t="s">
        <v>1598</v>
      </c>
      <c r="BW58" s="463" t="s">
        <v>1598</v>
      </c>
      <c r="BX58" s="463" t="s">
        <v>1598</v>
      </c>
      <c r="BY58" s="463" t="s">
        <v>1598</v>
      </c>
      <c r="BZ58" s="463" t="s">
        <v>1598</v>
      </c>
      <c r="CA58" s="463" t="s">
        <v>1598</v>
      </c>
      <c r="CB58" s="463"/>
      <c r="CC58" s="479"/>
      <c r="CD58" s="463"/>
      <c r="CE58" s="463"/>
      <c r="CF58" s="463"/>
      <c r="CG58" s="463"/>
      <c r="CH58" s="463"/>
      <c r="CI58" s="463" t="s">
        <v>1598</v>
      </c>
      <c r="CJ58" s="463"/>
      <c r="CK58" s="479"/>
      <c r="CL58" s="1829" t="s">
        <v>1598</v>
      </c>
      <c r="CM58" s="1829"/>
      <c r="CN58" s="456"/>
      <c r="CO58" s="1833" t="s">
        <v>1598</v>
      </c>
      <c r="CP58" s="1833"/>
      <c r="CQ58" s="456"/>
      <c r="CR58" s="1830" t="s">
        <v>1598</v>
      </c>
      <c r="CS58" s="1830"/>
      <c r="CT58" s="456"/>
      <c r="CU58" s="1831"/>
      <c r="CV58" s="1831"/>
      <c r="CW58" s="456"/>
      <c r="CX58" s="1832" t="s">
        <v>1598</v>
      </c>
      <c r="CY58" s="1832"/>
      <c r="CZ58" s="456"/>
      <c r="DA58" s="1824" t="s">
        <v>1598</v>
      </c>
      <c r="DB58" s="1824"/>
      <c r="DC58" s="456"/>
      <c r="DD58" s="1825" t="s">
        <v>1598</v>
      </c>
      <c r="DE58" s="1825"/>
      <c r="DF58" s="479"/>
      <c r="DG58" s="463"/>
      <c r="DH58" s="463"/>
      <c r="DI58" s="479"/>
      <c r="DJ58" s="463"/>
      <c r="DK58" s="463"/>
      <c r="DL58" s="479"/>
      <c r="DM58" s="463"/>
      <c r="DN58" s="463"/>
      <c r="DP58" s="430"/>
      <c r="DQ58" s="430"/>
      <c r="DR58" s="431">
        <v>1</v>
      </c>
    </row>
    <row r="59" spans="1:122" s="454" customFormat="1" ht="18" customHeight="1">
      <c r="A59" s="506"/>
      <c r="B59" s="506"/>
      <c r="C59" s="506"/>
      <c r="D59" s="506"/>
      <c r="E59" s="506"/>
      <c r="F59" s="506"/>
      <c r="G59" s="506"/>
      <c r="H59" s="506"/>
      <c r="I59" s="506"/>
      <c r="J59" s="1834" t="s">
        <v>2243</v>
      </c>
      <c r="K59" s="1834"/>
      <c r="L59" s="463"/>
      <c r="M59" s="1829" t="s">
        <v>2244</v>
      </c>
      <c r="N59" s="1829"/>
      <c r="O59" s="456"/>
      <c r="P59" s="1833" t="s">
        <v>2245</v>
      </c>
      <c r="Q59" s="1833"/>
      <c r="R59" s="456"/>
      <c r="S59" s="1830" t="s">
        <v>2246</v>
      </c>
      <c r="T59" s="1830"/>
      <c r="U59" s="456"/>
      <c r="V59" s="1831"/>
      <c r="W59" s="1831"/>
      <c r="X59" s="456"/>
      <c r="Y59" s="1832"/>
      <c r="Z59" s="1832"/>
      <c r="AA59" s="466"/>
      <c r="AB59" s="1824" t="s">
        <v>2124</v>
      </c>
      <c r="AC59" s="1824"/>
      <c r="AD59" s="466"/>
      <c r="AE59" s="1825" t="s">
        <v>2247</v>
      </c>
      <c r="AF59" s="1825"/>
      <c r="AG59" s="466"/>
      <c r="AH59" s="1826"/>
      <c r="AI59" s="1826"/>
      <c r="AJ59" s="458"/>
      <c r="AK59" s="1827"/>
      <c r="AL59" s="1827"/>
      <c r="AM59" s="458"/>
      <c r="AN59" s="1828"/>
      <c r="AO59" s="1828"/>
      <c r="AP59" s="480"/>
      <c r="AQ59" s="463"/>
      <c r="AR59" s="463"/>
      <c r="AS59" s="463"/>
      <c r="AT59" s="463"/>
      <c r="AU59" s="463"/>
      <c r="AV59" s="463"/>
      <c r="AW59" s="463"/>
      <c r="AX59" s="463"/>
      <c r="AY59" s="463"/>
      <c r="AZ59" s="1835" t="s">
        <v>2248</v>
      </c>
      <c r="BA59" s="1835"/>
      <c r="BB59" s="479"/>
      <c r="BC59" s="1829" t="s">
        <v>2249</v>
      </c>
      <c r="BD59" s="1829"/>
      <c r="BE59" s="456"/>
      <c r="BF59" s="1833" t="s">
        <v>2250</v>
      </c>
      <c r="BG59" s="1833"/>
      <c r="BH59" s="456"/>
      <c r="BI59" s="1830" t="s">
        <v>2251</v>
      </c>
      <c r="BJ59" s="1830"/>
      <c r="BK59" s="456"/>
      <c r="BL59" s="1831"/>
      <c r="BM59" s="1831"/>
      <c r="BN59" s="456"/>
      <c r="BO59" s="1832" t="s">
        <v>2252</v>
      </c>
      <c r="BP59" s="1832"/>
      <c r="BQ59" s="456"/>
      <c r="BR59" s="1824" t="s">
        <v>2099</v>
      </c>
      <c r="BS59" s="1824"/>
      <c r="BT59" s="456"/>
      <c r="BU59" s="1825" t="s">
        <v>2253</v>
      </c>
      <c r="BV59" s="1825"/>
      <c r="BW59" s="456"/>
      <c r="BX59" s="1826"/>
      <c r="BY59" s="1826"/>
      <c r="BZ59" s="456"/>
      <c r="CA59" s="1827"/>
      <c r="CB59" s="1827"/>
      <c r="CC59" s="456"/>
      <c r="CD59" s="1828"/>
      <c r="CE59" s="1828"/>
      <c r="CF59" s="463"/>
      <c r="CG59" s="463"/>
      <c r="CH59" s="463"/>
      <c r="CI59" s="1835" t="s">
        <v>2254</v>
      </c>
      <c r="CJ59" s="1835"/>
      <c r="CK59" s="479"/>
      <c r="CL59" s="1829" t="s">
        <v>2255</v>
      </c>
      <c r="CM59" s="1829"/>
      <c r="CN59" s="456"/>
      <c r="CO59" s="1833" t="s">
        <v>2250</v>
      </c>
      <c r="CP59" s="1833"/>
      <c r="CQ59" s="456"/>
      <c r="CR59" s="1830" t="s">
        <v>2256</v>
      </c>
      <c r="CS59" s="1830"/>
      <c r="CT59" s="456"/>
      <c r="CU59" s="1831"/>
      <c r="CV59" s="1831"/>
      <c r="CW59" s="456"/>
      <c r="CX59" s="1832" t="s">
        <v>2257</v>
      </c>
      <c r="CY59" s="1832"/>
      <c r="CZ59" s="456"/>
      <c r="DA59" s="1824" t="s">
        <v>2138</v>
      </c>
      <c r="DB59" s="1824"/>
      <c r="DC59" s="456"/>
      <c r="DD59" s="1825" t="s">
        <v>2258</v>
      </c>
      <c r="DE59" s="1825"/>
      <c r="DF59" s="479"/>
      <c r="DG59" s="463"/>
      <c r="DH59" s="463"/>
      <c r="DI59" s="479"/>
      <c r="DJ59" s="463"/>
      <c r="DK59" s="463"/>
      <c r="DL59" s="479"/>
      <c r="DM59" s="463"/>
      <c r="DN59" s="463"/>
      <c r="DP59" s="430"/>
      <c r="DQ59" s="430"/>
      <c r="DR59" s="431">
        <v>1</v>
      </c>
    </row>
    <row r="60" spans="1:122" s="454" customFormat="1" ht="18" customHeight="1" thickBot="1">
      <c r="A60" s="506"/>
      <c r="B60" s="506"/>
      <c r="C60" s="506"/>
      <c r="D60" s="506"/>
      <c r="E60" s="506"/>
      <c r="F60" s="506"/>
      <c r="G60" s="506"/>
      <c r="H60" s="506"/>
      <c r="I60" s="506"/>
      <c r="J60" s="463"/>
      <c r="K60" s="463"/>
      <c r="L60" s="463"/>
      <c r="M60" s="463"/>
      <c r="N60" s="463"/>
      <c r="O60" s="463"/>
      <c r="P60" s="463"/>
      <c r="Q60" s="463"/>
      <c r="R60" s="463"/>
      <c r="S60" s="463"/>
      <c r="T60" s="463"/>
      <c r="U60" s="463"/>
      <c r="V60" s="463"/>
      <c r="W60" s="463"/>
      <c r="X60" s="463"/>
      <c r="Y60" s="465"/>
      <c r="Z60" s="465"/>
      <c r="AA60" s="463"/>
      <c r="AB60" s="463"/>
      <c r="AC60" s="463"/>
      <c r="AD60" s="463"/>
      <c r="AE60" s="463"/>
      <c r="AF60" s="463"/>
      <c r="AG60" s="463"/>
      <c r="AH60" s="463"/>
      <c r="AI60" s="463"/>
      <c r="AJ60" s="480"/>
      <c r="AK60" s="463"/>
      <c r="AL60" s="463"/>
      <c r="AM60" s="480"/>
      <c r="AN60" s="463"/>
      <c r="AO60" s="463"/>
      <c r="AP60" s="480"/>
      <c r="AQ60" s="463"/>
      <c r="AR60" s="463"/>
      <c r="AS60" s="463"/>
      <c r="AT60" s="463"/>
      <c r="AU60" s="463"/>
      <c r="AV60" s="463"/>
      <c r="AW60" s="463"/>
      <c r="AX60" s="463"/>
      <c r="AY60" s="463"/>
      <c r="AZ60" s="463" t="s">
        <v>1598</v>
      </c>
      <c r="BA60" s="463"/>
      <c r="BB60" s="479"/>
      <c r="BC60" s="461" t="s">
        <v>1598</v>
      </c>
      <c r="BD60" s="462"/>
      <c r="BE60" s="456"/>
      <c r="BF60" s="461" t="s">
        <v>1598</v>
      </c>
      <c r="BG60" s="462"/>
      <c r="BH60" s="456"/>
      <c r="BI60" s="463" t="s">
        <v>1598</v>
      </c>
      <c r="BJ60" s="463"/>
      <c r="BK60" s="456"/>
      <c r="BL60" s="461"/>
      <c r="BM60" s="462"/>
      <c r="BN60" s="456"/>
      <c r="BO60" s="461" t="s">
        <v>1598</v>
      </c>
      <c r="BP60" s="462"/>
      <c r="BQ60" s="456"/>
      <c r="BR60" s="461" t="s">
        <v>1598</v>
      </c>
      <c r="BS60" s="462"/>
      <c r="BT60" s="456"/>
      <c r="BU60" s="463" t="s">
        <v>1598</v>
      </c>
      <c r="BV60" s="463"/>
      <c r="BW60" s="456"/>
      <c r="BX60" s="463"/>
      <c r="BY60" s="463"/>
      <c r="BZ60" s="456"/>
      <c r="CA60" s="463"/>
      <c r="CB60" s="463"/>
      <c r="CC60" s="456"/>
      <c r="CD60" s="461"/>
      <c r="CE60" s="462"/>
      <c r="CF60" s="463"/>
      <c r="CG60" s="463"/>
      <c r="CH60" s="463"/>
      <c r="CI60" s="463" t="s">
        <v>1598</v>
      </c>
      <c r="CJ60" s="463"/>
      <c r="CK60" s="479"/>
      <c r="CL60" s="463" t="s">
        <v>1598</v>
      </c>
      <c r="CM60" s="463"/>
      <c r="CN60" s="456"/>
      <c r="CO60" s="463" t="s">
        <v>1598</v>
      </c>
      <c r="CP60" s="463"/>
      <c r="CQ60" s="456"/>
      <c r="CR60" s="463" t="s">
        <v>1598</v>
      </c>
      <c r="CS60" s="463"/>
      <c r="CT60" s="456"/>
      <c r="CU60" s="463"/>
      <c r="CV60" s="463"/>
      <c r="CW60" s="456"/>
      <c r="CX60" s="465"/>
      <c r="CY60" s="465"/>
      <c r="CZ60" s="456"/>
      <c r="DA60" s="463" t="s">
        <v>1598</v>
      </c>
      <c r="DB60" s="463"/>
      <c r="DC60" s="456"/>
      <c r="DD60" s="463" t="s">
        <v>1598</v>
      </c>
      <c r="DE60" s="463"/>
      <c r="DF60" s="479"/>
      <c r="DG60" s="463"/>
      <c r="DH60" s="463"/>
      <c r="DI60" s="479"/>
      <c r="DJ60" s="463"/>
      <c r="DK60" s="463"/>
      <c r="DL60" s="479"/>
      <c r="DM60" s="463"/>
      <c r="DN60" s="463"/>
      <c r="DP60" s="430"/>
      <c r="DQ60" s="430"/>
      <c r="DR60" s="431">
        <v>1</v>
      </c>
    </row>
    <row r="61" spans="1:122" s="454" customFormat="1" ht="18" customHeight="1">
      <c r="A61" s="506"/>
      <c r="B61" s="506"/>
      <c r="C61" s="506"/>
      <c r="D61" s="506"/>
      <c r="E61" s="506"/>
      <c r="F61" s="506"/>
      <c r="G61" s="506"/>
      <c r="H61" s="506"/>
      <c r="I61" s="506"/>
      <c r="J61" s="1834" t="s">
        <v>2259</v>
      </c>
      <c r="K61" s="1834"/>
      <c r="L61" s="463"/>
      <c r="M61" s="1829" t="s">
        <v>2249</v>
      </c>
      <c r="N61" s="1829"/>
      <c r="O61" s="456"/>
      <c r="P61" s="1833" t="s">
        <v>2250</v>
      </c>
      <c r="Q61" s="1833"/>
      <c r="R61" s="456"/>
      <c r="S61" s="1830" t="s">
        <v>2260</v>
      </c>
      <c r="T61" s="1830"/>
      <c r="U61" s="456"/>
      <c r="V61" s="1831"/>
      <c r="W61" s="1831"/>
      <c r="X61" s="456"/>
      <c r="Y61" s="1832"/>
      <c r="Z61" s="1832"/>
      <c r="AA61" s="466"/>
      <c r="AB61" s="1824" t="s">
        <v>2145</v>
      </c>
      <c r="AC61" s="1824"/>
      <c r="AD61" s="466"/>
      <c r="AE61" s="1825" t="s">
        <v>2261</v>
      </c>
      <c r="AF61" s="1825"/>
      <c r="AG61" s="466"/>
      <c r="AH61" s="1826"/>
      <c r="AI61" s="1826"/>
      <c r="AJ61" s="458"/>
      <c r="AK61" s="1827"/>
      <c r="AL61" s="1827"/>
      <c r="AM61" s="458"/>
      <c r="AN61" s="1828"/>
      <c r="AO61" s="1828"/>
      <c r="AP61" s="480"/>
      <c r="AQ61" s="463"/>
      <c r="AR61" s="463"/>
      <c r="AS61" s="463"/>
      <c r="AT61" s="463"/>
      <c r="AU61" s="463"/>
      <c r="AV61" s="463"/>
      <c r="AW61" s="463"/>
      <c r="AX61" s="463"/>
      <c r="AY61" s="463"/>
      <c r="AZ61" s="1835" t="s">
        <v>2198</v>
      </c>
      <c r="BA61" s="1835"/>
      <c r="BB61" s="479"/>
      <c r="BC61" s="1829" t="s">
        <v>2262</v>
      </c>
      <c r="BD61" s="1829"/>
      <c r="BE61" s="456"/>
      <c r="BF61" s="1833" t="s">
        <v>2263</v>
      </c>
      <c r="BG61" s="1833"/>
      <c r="BH61" s="456"/>
      <c r="BI61" s="1830" t="s">
        <v>2260</v>
      </c>
      <c r="BJ61" s="1830"/>
      <c r="BK61" s="456"/>
      <c r="BL61" s="1831"/>
      <c r="BM61" s="1831"/>
      <c r="BN61" s="456"/>
      <c r="BO61" s="1832"/>
      <c r="BP61" s="1832"/>
      <c r="BQ61" s="456"/>
      <c r="BR61" s="1824" t="s">
        <v>2153</v>
      </c>
      <c r="BS61" s="1824"/>
      <c r="BT61" s="456"/>
      <c r="BU61" s="1825" t="s">
        <v>2264</v>
      </c>
      <c r="BV61" s="1825"/>
      <c r="BW61" s="479"/>
      <c r="BX61" s="463"/>
      <c r="BY61" s="463"/>
      <c r="BZ61" s="479"/>
      <c r="CA61" s="463"/>
      <c r="CB61" s="463"/>
      <c r="CC61" s="479"/>
      <c r="CD61" s="463"/>
      <c r="CE61" s="463"/>
      <c r="CF61" s="463"/>
      <c r="CG61" s="463"/>
      <c r="CH61" s="463"/>
      <c r="CI61" s="1835" t="s">
        <v>2205</v>
      </c>
      <c r="CJ61" s="1835"/>
      <c r="CK61" s="479"/>
      <c r="CL61" s="1829" t="s">
        <v>2262</v>
      </c>
      <c r="CM61" s="1829"/>
      <c r="CN61" s="456"/>
      <c r="CO61" s="1833" t="s">
        <v>2265</v>
      </c>
      <c r="CP61" s="1833"/>
      <c r="CQ61" s="456"/>
      <c r="CR61" s="1830" t="s">
        <v>2266</v>
      </c>
      <c r="CS61" s="1830"/>
      <c r="CT61" s="456"/>
      <c r="CU61" s="1831"/>
      <c r="CV61" s="1831"/>
      <c r="CW61" s="456"/>
      <c r="CX61" s="1832"/>
      <c r="CY61" s="1832"/>
      <c r="CZ61" s="456"/>
      <c r="DA61" s="1824" t="s">
        <v>2162</v>
      </c>
      <c r="DB61" s="1824"/>
      <c r="DC61" s="456"/>
      <c r="DD61" s="1825" t="s">
        <v>2267</v>
      </c>
      <c r="DE61" s="1825"/>
      <c r="DF61" s="479"/>
      <c r="DG61" s="463"/>
      <c r="DH61" s="463"/>
      <c r="DI61" s="479"/>
      <c r="DJ61" s="463"/>
      <c r="DK61" s="463"/>
      <c r="DL61" s="479"/>
      <c r="DM61" s="463"/>
      <c r="DN61" s="463"/>
      <c r="DP61" s="430"/>
      <c r="DQ61" s="430"/>
      <c r="DR61" s="431">
        <v>1</v>
      </c>
    </row>
    <row r="62" spans="1:122" s="454" customFormat="1" ht="18" customHeight="1" thickBot="1">
      <c r="A62" s="506"/>
      <c r="B62" s="506"/>
      <c r="C62" s="506"/>
      <c r="D62" s="506"/>
      <c r="E62" s="506"/>
      <c r="F62" s="506"/>
      <c r="G62" s="506"/>
      <c r="H62" s="506"/>
      <c r="I62" s="506"/>
      <c r="J62" s="463"/>
      <c r="K62" s="463"/>
      <c r="L62" s="463"/>
      <c r="M62" s="463"/>
      <c r="N62" s="463"/>
      <c r="O62" s="463"/>
      <c r="P62" s="463"/>
      <c r="Q62" s="463"/>
      <c r="R62" s="463"/>
      <c r="S62" s="463"/>
      <c r="T62" s="463"/>
      <c r="U62" s="463"/>
      <c r="V62" s="463"/>
      <c r="W62" s="463"/>
      <c r="X62" s="463"/>
      <c r="Y62" s="465"/>
      <c r="Z62" s="465"/>
      <c r="AA62" s="463"/>
      <c r="AB62" s="463"/>
      <c r="AC62" s="463"/>
      <c r="AD62" s="463"/>
      <c r="AE62" s="463"/>
      <c r="AF62" s="463"/>
      <c r="AG62" s="463"/>
      <c r="AH62" s="463"/>
      <c r="AI62" s="463"/>
      <c r="AJ62" s="480"/>
      <c r="AK62" s="463"/>
      <c r="AL62" s="463"/>
      <c r="AM62" s="480"/>
      <c r="AN62" s="463"/>
      <c r="AO62" s="463"/>
      <c r="AP62" s="480"/>
      <c r="AQ62" s="463"/>
      <c r="AR62" s="463"/>
      <c r="AS62" s="463"/>
      <c r="AT62" s="463"/>
      <c r="AU62" s="463"/>
      <c r="AV62" s="463"/>
      <c r="AW62" s="463"/>
      <c r="AX62" s="463"/>
      <c r="AY62" s="463"/>
      <c r="AZ62" s="463" t="s">
        <v>1598</v>
      </c>
      <c r="BA62" s="463"/>
      <c r="BB62" s="479"/>
      <c r="BC62" s="461" t="s">
        <v>1598</v>
      </c>
      <c r="BD62" s="462"/>
      <c r="BE62" s="456"/>
      <c r="BF62" s="461" t="s">
        <v>1598</v>
      </c>
      <c r="BG62" s="462"/>
      <c r="BH62" s="456"/>
      <c r="BI62" s="463" t="s">
        <v>1598</v>
      </c>
      <c r="BJ62" s="463"/>
      <c r="BK62" s="456"/>
      <c r="BL62" s="461"/>
      <c r="BM62" s="462"/>
      <c r="BN62" s="456"/>
      <c r="BO62" s="461"/>
      <c r="BP62" s="462"/>
      <c r="BQ62" s="456"/>
      <c r="BR62" s="461" t="s">
        <v>1598</v>
      </c>
      <c r="BS62" s="462"/>
      <c r="BT62" s="456"/>
      <c r="BU62" s="463" t="s">
        <v>1598</v>
      </c>
      <c r="BV62" s="463"/>
      <c r="BW62" s="479"/>
      <c r="BX62" s="463"/>
      <c r="BY62" s="463"/>
      <c r="BZ62" s="479"/>
      <c r="CA62" s="463"/>
      <c r="CB62" s="463"/>
      <c r="CC62" s="479"/>
      <c r="CD62" s="463"/>
      <c r="CE62" s="463"/>
      <c r="CF62" s="463"/>
      <c r="CG62" s="463"/>
      <c r="CH62" s="463"/>
      <c r="CI62" s="463" t="s">
        <v>1598</v>
      </c>
      <c r="CJ62" s="463"/>
      <c r="CK62" s="479"/>
      <c r="CL62" s="463" t="s">
        <v>1598</v>
      </c>
      <c r="CM62" s="463"/>
      <c r="CN62" s="456"/>
      <c r="CO62" s="463" t="s">
        <v>1598</v>
      </c>
      <c r="CP62" s="463"/>
      <c r="CQ62" s="456"/>
      <c r="CR62" s="463" t="s">
        <v>1598</v>
      </c>
      <c r="CS62" s="463"/>
      <c r="CT62" s="456"/>
      <c r="CU62" s="463"/>
      <c r="CV62" s="463"/>
      <c r="CW62" s="456"/>
      <c r="CX62" s="465"/>
      <c r="CY62" s="465"/>
      <c r="CZ62" s="456"/>
      <c r="DA62" s="463" t="s">
        <v>1598</v>
      </c>
      <c r="DB62" s="463"/>
      <c r="DC62" s="456"/>
      <c r="DD62" s="463" t="s">
        <v>1598</v>
      </c>
      <c r="DE62" s="463"/>
      <c r="DF62" s="479"/>
      <c r="DG62" s="463"/>
      <c r="DH62" s="463"/>
      <c r="DI62" s="479"/>
      <c r="DJ62" s="463"/>
      <c r="DK62" s="463"/>
      <c r="DL62" s="479"/>
      <c r="DM62" s="463"/>
      <c r="DN62" s="463"/>
      <c r="DP62" s="430"/>
      <c r="DQ62" s="430"/>
      <c r="DR62" s="431">
        <v>1</v>
      </c>
    </row>
    <row r="63" spans="1:122" s="454" customFormat="1" ht="18" customHeight="1">
      <c r="A63" s="506"/>
      <c r="B63" s="506"/>
      <c r="C63" s="506"/>
      <c r="D63" s="506"/>
      <c r="E63" s="506"/>
      <c r="F63" s="506"/>
      <c r="G63" s="506"/>
      <c r="H63" s="506"/>
      <c r="I63" s="506"/>
      <c r="J63" s="1834" t="s">
        <v>2248</v>
      </c>
      <c r="K63" s="1834"/>
      <c r="L63" s="463"/>
      <c r="M63" s="1829" t="s">
        <v>2268</v>
      </c>
      <c r="N63" s="1829"/>
      <c r="O63" s="456"/>
      <c r="P63" s="1833" t="s">
        <v>2269</v>
      </c>
      <c r="Q63" s="1833"/>
      <c r="R63" s="456"/>
      <c r="S63" s="1830" t="s">
        <v>1679</v>
      </c>
      <c r="T63" s="1830"/>
      <c r="U63" s="456"/>
      <c r="V63" s="1831"/>
      <c r="W63" s="1831"/>
      <c r="X63" s="456"/>
      <c r="Y63" s="1832"/>
      <c r="Z63" s="1832"/>
      <c r="AA63" s="466"/>
      <c r="AB63" s="1824" t="s">
        <v>2171</v>
      </c>
      <c r="AC63" s="1824"/>
      <c r="AD63" s="466"/>
      <c r="AE63" s="1825" t="s">
        <v>2270</v>
      </c>
      <c r="AF63" s="1825"/>
      <c r="AG63" s="466"/>
      <c r="AH63" s="1826"/>
      <c r="AI63" s="1826"/>
      <c r="AJ63" s="458"/>
      <c r="AK63" s="1827"/>
      <c r="AL63" s="1827"/>
      <c r="AM63" s="458"/>
      <c r="AN63" s="1828"/>
      <c r="AO63" s="1828"/>
      <c r="AP63" s="480"/>
      <c r="AQ63" s="463"/>
      <c r="AR63" s="463"/>
      <c r="AS63" s="463"/>
      <c r="AT63" s="463"/>
      <c r="AU63" s="463"/>
      <c r="AV63" s="463"/>
      <c r="AW63" s="463"/>
      <c r="AX63" s="463"/>
      <c r="AY63" s="463"/>
      <c r="AZ63" s="1835" t="s">
        <v>2252</v>
      </c>
      <c r="BA63" s="1835"/>
      <c r="BB63" s="479"/>
      <c r="BC63" s="1829" t="s">
        <v>2271</v>
      </c>
      <c r="BD63" s="1829"/>
      <c r="BE63" s="456"/>
      <c r="BF63" s="1833" t="s">
        <v>2272</v>
      </c>
      <c r="BG63" s="1833"/>
      <c r="BH63" s="456"/>
      <c r="BI63" s="1830" t="s">
        <v>1679</v>
      </c>
      <c r="BJ63" s="1830"/>
      <c r="BK63" s="456"/>
      <c r="BL63" s="1831"/>
      <c r="BM63" s="1831"/>
      <c r="BN63" s="456"/>
      <c r="BO63" s="1832"/>
      <c r="BP63" s="1832"/>
      <c r="BQ63" s="456"/>
      <c r="BR63" s="1824" t="s">
        <v>2177</v>
      </c>
      <c r="BS63" s="1824"/>
      <c r="BT63" s="456"/>
      <c r="BU63" s="1825" t="s">
        <v>2273</v>
      </c>
      <c r="BV63" s="1825"/>
      <c r="BW63" s="479"/>
      <c r="BX63" s="463"/>
      <c r="BY63" s="463"/>
      <c r="BZ63" s="479"/>
      <c r="CA63" s="463"/>
      <c r="CB63" s="463"/>
      <c r="CC63" s="479"/>
      <c r="CD63" s="463"/>
      <c r="CE63" s="463"/>
      <c r="CF63" s="463"/>
      <c r="CG63" s="463"/>
      <c r="CH63" s="463"/>
      <c r="CI63" s="1835" t="s">
        <v>2257</v>
      </c>
      <c r="CJ63" s="1835"/>
      <c r="CK63" s="479"/>
      <c r="CL63" s="1829" t="s">
        <v>2274</v>
      </c>
      <c r="CM63" s="1829"/>
      <c r="CN63" s="456"/>
      <c r="CO63" s="1833" t="s">
        <v>2272</v>
      </c>
      <c r="CP63" s="1833"/>
      <c r="CQ63" s="456"/>
      <c r="CR63" s="1830" t="s">
        <v>1679</v>
      </c>
      <c r="CS63" s="1830"/>
      <c r="CT63" s="456"/>
      <c r="CU63" s="1831"/>
      <c r="CV63" s="1831"/>
      <c r="CW63" s="456"/>
      <c r="CX63" s="1832"/>
      <c r="CY63" s="1832"/>
      <c r="CZ63" s="456"/>
      <c r="DA63" s="1824" t="s">
        <v>2183</v>
      </c>
      <c r="DB63" s="1824"/>
      <c r="DC63" s="456"/>
      <c r="DD63" s="1825" t="s">
        <v>2275</v>
      </c>
      <c r="DE63" s="1825"/>
      <c r="DF63" s="479"/>
      <c r="DG63" s="463"/>
      <c r="DH63" s="463"/>
      <c r="DI63" s="479"/>
      <c r="DJ63" s="463"/>
      <c r="DK63" s="463"/>
      <c r="DL63" s="479"/>
      <c r="DM63" s="463"/>
      <c r="DN63" s="463"/>
      <c r="DP63" s="430"/>
      <c r="DQ63" s="430"/>
      <c r="DR63" s="431">
        <v>1</v>
      </c>
    </row>
    <row r="64" spans="1:122" s="454" customFormat="1" ht="18" customHeight="1" thickBot="1">
      <c r="A64" s="506"/>
      <c r="B64" s="506"/>
      <c r="C64" s="506"/>
      <c r="D64" s="506"/>
      <c r="E64" s="506"/>
      <c r="F64" s="506"/>
      <c r="G64" s="506"/>
      <c r="H64" s="506"/>
      <c r="I64" s="506"/>
      <c r="J64" s="463"/>
      <c r="K64" s="463"/>
      <c r="L64" s="463"/>
      <c r="M64" s="463"/>
      <c r="N64" s="463"/>
      <c r="O64" s="463"/>
      <c r="P64" s="463"/>
      <c r="Q64" s="463"/>
      <c r="R64" s="463"/>
      <c r="S64" s="463"/>
      <c r="T64" s="463"/>
      <c r="U64" s="463"/>
      <c r="V64" s="463"/>
      <c r="W64" s="463"/>
      <c r="X64" s="463"/>
      <c r="Y64" s="465"/>
      <c r="Z64" s="465"/>
      <c r="AA64" s="463"/>
      <c r="AB64" s="463"/>
      <c r="AC64" s="463"/>
      <c r="AD64" s="463"/>
      <c r="AE64" s="463"/>
      <c r="AF64" s="463"/>
      <c r="AG64" s="463"/>
      <c r="AH64" s="463"/>
      <c r="AI64" s="463"/>
      <c r="AJ64" s="480"/>
      <c r="AK64" s="463"/>
      <c r="AL64" s="463"/>
      <c r="AM64" s="480"/>
      <c r="AN64" s="463"/>
      <c r="AO64" s="463"/>
      <c r="AP64" s="480"/>
      <c r="AQ64" s="463"/>
      <c r="AR64" s="463"/>
      <c r="AS64" s="463"/>
      <c r="AT64" s="463"/>
      <c r="AU64" s="463"/>
      <c r="AV64" s="463"/>
      <c r="AW64" s="463"/>
      <c r="AX64" s="463"/>
      <c r="AY64" s="463"/>
      <c r="AZ64" s="463" t="s">
        <v>1598</v>
      </c>
      <c r="BA64" s="463"/>
      <c r="BB64" s="479"/>
      <c r="BC64" s="461" t="s">
        <v>1598</v>
      </c>
      <c r="BD64" s="462"/>
      <c r="BE64" s="456"/>
      <c r="BF64" s="461" t="s">
        <v>1598</v>
      </c>
      <c r="BG64" s="462"/>
      <c r="BH64" s="456"/>
      <c r="BI64" s="463" t="s">
        <v>1598</v>
      </c>
      <c r="BJ64" s="463"/>
      <c r="BK64" s="456"/>
      <c r="BL64" s="461"/>
      <c r="BM64" s="462"/>
      <c r="BN64" s="456"/>
      <c r="BO64" s="461"/>
      <c r="BP64" s="462"/>
      <c r="BQ64" s="456"/>
      <c r="BR64" s="461" t="s">
        <v>1598</v>
      </c>
      <c r="BS64" s="462"/>
      <c r="BT64" s="456"/>
      <c r="BU64" s="463" t="s">
        <v>1598</v>
      </c>
      <c r="BV64" s="463"/>
      <c r="BW64" s="479"/>
      <c r="BX64" s="463"/>
      <c r="BY64" s="463"/>
      <c r="BZ64" s="479"/>
      <c r="CA64" s="463"/>
      <c r="CB64" s="463"/>
      <c r="CC64" s="479"/>
      <c r="CD64" s="463"/>
      <c r="CE64" s="463"/>
      <c r="CF64" s="463"/>
      <c r="CG64" s="463"/>
      <c r="CH64" s="463"/>
      <c r="CI64" s="463" t="s">
        <v>1598</v>
      </c>
      <c r="CJ64" s="463"/>
      <c r="CK64" s="479"/>
      <c r="CL64" s="463" t="s">
        <v>1598</v>
      </c>
      <c r="CM64" s="463"/>
      <c r="CN64" s="456"/>
      <c r="CO64" s="463" t="s">
        <v>1598</v>
      </c>
      <c r="CP64" s="463"/>
      <c r="CQ64" s="456"/>
      <c r="CR64" s="463" t="s">
        <v>1598</v>
      </c>
      <c r="CS64" s="463"/>
      <c r="CT64" s="456"/>
      <c r="CU64" s="463"/>
      <c r="CV64" s="463"/>
      <c r="CW64" s="456"/>
      <c r="CX64" s="465"/>
      <c r="CY64" s="465"/>
      <c r="CZ64" s="456"/>
      <c r="DA64" s="463" t="s">
        <v>1598</v>
      </c>
      <c r="DB64" s="463"/>
      <c r="DC64" s="456"/>
      <c r="DD64" s="463" t="s">
        <v>1598</v>
      </c>
      <c r="DE64" s="463"/>
      <c r="DF64" s="479"/>
      <c r="DG64" s="463"/>
      <c r="DH64" s="463"/>
      <c r="DI64" s="479"/>
      <c r="DJ64" s="463"/>
      <c r="DK64" s="463"/>
      <c r="DL64" s="479"/>
      <c r="DM64" s="463"/>
      <c r="DN64" s="463"/>
      <c r="DP64" s="430"/>
      <c r="DQ64" s="430"/>
      <c r="DR64" s="431">
        <v>1</v>
      </c>
    </row>
    <row r="65" spans="1:122" s="454" customFormat="1" ht="18" customHeight="1">
      <c r="A65" s="506"/>
      <c r="B65" s="506"/>
      <c r="C65" s="506"/>
      <c r="D65" s="506"/>
      <c r="E65" s="506"/>
      <c r="F65" s="506"/>
      <c r="G65" s="506"/>
      <c r="H65" s="506"/>
      <c r="I65" s="506"/>
      <c r="J65" s="1834" t="s">
        <v>886</v>
      </c>
      <c r="K65" s="1834"/>
      <c r="L65" s="463"/>
      <c r="M65" s="1829" t="s">
        <v>2276</v>
      </c>
      <c r="N65" s="1829"/>
      <c r="O65" s="456"/>
      <c r="P65" s="1833" t="s">
        <v>2272</v>
      </c>
      <c r="Q65" s="1833"/>
      <c r="R65" s="456"/>
      <c r="S65" s="1830" t="s">
        <v>2277</v>
      </c>
      <c r="T65" s="1830"/>
      <c r="U65" s="456"/>
      <c r="V65" s="1831"/>
      <c r="W65" s="1831"/>
      <c r="X65" s="456"/>
      <c r="Y65" s="1832"/>
      <c r="Z65" s="1832"/>
      <c r="AA65" s="466"/>
      <c r="AB65" s="1824" t="s">
        <v>2191</v>
      </c>
      <c r="AC65" s="1824"/>
      <c r="AD65" s="466"/>
      <c r="AE65" s="1825" t="s">
        <v>2278</v>
      </c>
      <c r="AF65" s="1825"/>
      <c r="AG65" s="466"/>
      <c r="AH65" s="1826"/>
      <c r="AI65" s="1826"/>
      <c r="AJ65" s="458"/>
      <c r="AK65" s="1827"/>
      <c r="AL65" s="1827"/>
      <c r="AM65" s="458"/>
      <c r="AN65" s="1828"/>
      <c r="AO65" s="1828"/>
      <c r="AP65" s="480"/>
      <c r="AQ65" s="463"/>
      <c r="AR65" s="463"/>
      <c r="AS65" s="463"/>
      <c r="AT65" s="463"/>
      <c r="AU65" s="463"/>
      <c r="AV65" s="463"/>
      <c r="AW65" s="463"/>
      <c r="AX65" s="463"/>
      <c r="AY65" s="463"/>
      <c r="AZ65" s="1835" t="s">
        <v>1750</v>
      </c>
      <c r="BA65" s="1835"/>
      <c r="BB65" s="479"/>
      <c r="BC65" s="1829" t="s">
        <v>2279</v>
      </c>
      <c r="BD65" s="1829"/>
      <c r="BE65" s="456"/>
      <c r="BF65" s="1833" t="s">
        <v>2280</v>
      </c>
      <c r="BG65" s="1833"/>
      <c r="BH65" s="456"/>
      <c r="BI65" s="1830" t="s">
        <v>2281</v>
      </c>
      <c r="BJ65" s="1830"/>
      <c r="BK65" s="456"/>
      <c r="BL65" s="1831"/>
      <c r="BM65" s="1831"/>
      <c r="BN65" s="456"/>
      <c r="BO65" s="1832"/>
      <c r="BP65" s="1832"/>
      <c r="BQ65" s="456"/>
      <c r="BR65" s="1824" t="s">
        <v>2200</v>
      </c>
      <c r="BS65" s="1824"/>
      <c r="BT65" s="456"/>
      <c r="BU65" s="1825" t="s">
        <v>2282</v>
      </c>
      <c r="BV65" s="1825"/>
      <c r="BW65" s="479"/>
      <c r="BX65" s="463"/>
      <c r="BY65" s="463"/>
      <c r="BZ65" s="479"/>
      <c r="CA65" s="463"/>
      <c r="CB65" s="463"/>
      <c r="CC65" s="479"/>
      <c r="CD65" s="463"/>
      <c r="CE65" s="463"/>
      <c r="CF65" s="463"/>
      <c r="CG65" s="463"/>
      <c r="CH65" s="463"/>
      <c r="CI65" s="1835" t="s">
        <v>1762</v>
      </c>
      <c r="CJ65" s="1835"/>
      <c r="CK65" s="479"/>
      <c r="CL65" s="1829" t="s">
        <v>2279</v>
      </c>
      <c r="CM65" s="1829"/>
      <c r="CN65" s="456"/>
      <c r="CO65" s="1833" t="s">
        <v>2283</v>
      </c>
      <c r="CP65" s="1833"/>
      <c r="CQ65" s="456"/>
      <c r="CR65" s="1830" t="s">
        <v>2284</v>
      </c>
      <c r="CS65" s="1830"/>
      <c r="CT65" s="456"/>
      <c r="CU65" s="1831"/>
      <c r="CV65" s="1831"/>
      <c r="CW65" s="456"/>
      <c r="CX65" s="1832"/>
      <c r="CY65" s="1832"/>
      <c r="CZ65" s="456"/>
      <c r="DA65" s="1824" t="s">
        <v>2207</v>
      </c>
      <c r="DB65" s="1824"/>
      <c r="DC65" s="456"/>
      <c r="DD65" s="1825" t="s">
        <v>2285</v>
      </c>
      <c r="DE65" s="1825"/>
      <c r="DF65" s="479"/>
      <c r="DG65" s="463"/>
      <c r="DH65" s="463"/>
      <c r="DI65" s="479"/>
      <c r="DJ65" s="463"/>
      <c r="DK65" s="463"/>
      <c r="DL65" s="479"/>
      <c r="DM65" s="463"/>
      <c r="DN65" s="463"/>
      <c r="DP65" s="430"/>
      <c r="DQ65" s="430"/>
      <c r="DR65" s="431">
        <v>1</v>
      </c>
    </row>
    <row r="66" spans="1:122" s="454" customFormat="1" ht="18" customHeight="1" thickBot="1">
      <c r="A66" s="506"/>
      <c r="B66" s="506"/>
      <c r="C66" s="506"/>
      <c r="D66" s="506"/>
      <c r="E66" s="506"/>
      <c r="F66" s="506"/>
      <c r="G66" s="506"/>
      <c r="H66" s="506"/>
      <c r="I66" s="506"/>
      <c r="J66" s="463"/>
      <c r="K66" s="463"/>
      <c r="L66" s="463"/>
      <c r="M66" s="463"/>
      <c r="N66" s="463"/>
      <c r="O66" s="463"/>
      <c r="P66" s="463"/>
      <c r="Q66" s="463"/>
      <c r="R66" s="463"/>
      <c r="S66" s="463"/>
      <c r="T66" s="463"/>
      <c r="U66" s="463"/>
      <c r="V66" s="463"/>
      <c r="W66" s="463"/>
      <c r="X66" s="463"/>
      <c r="Y66" s="465"/>
      <c r="Z66" s="465"/>
      <c r="AA66" s="463"/>
      <c r="AB66" s="463"/>
      <c r="AC66" s="463"/>
      <c r="AD66" s="463"/>
      <c r="AE66" s="463"/>
      <c r="AF66" s="463"/>
      <c r="AG66" s="463"/>
      <c r="AH66" s="463"/>
      <c r="AI66" s="463"/>
      <c r="AJ66" s="480"/>
      <c r="AK66" s="463"/>
      <c r="AL66" s="463"/>
      <c r="AM66" s="480"/>
      <c r="AN66" s="463"/>
      <c r="AO66" s="463"/>
      <c r="AP66" s="480"/>
      <c r="AQ66" s="463"/>
      <c r="AR66" s="463"/>
      <c r="AS66" s="463"/>
      <c r="AT66" s="463"/>
      <c r="AU66" s="463"/>
      <c r="AV66" s="463"/>
      <c r="AW66" s="463"/>
      <c r="AX66" s="463"/>
      <c r="AY66" s="463"/>
      <c r="AZ66" s="463" t="s">
        <v>1598</v>
      </c>
      <c r="BA66" s="463"/>
      <c r="BB66" s="479"/>
      <c r="BC66" s="461" t="s">
        <v>1598</v>
      </c>
      <c r="BD66" s="462"/>
      <c r="BE66" s="456"/>
      <c r="BF66" s="461" t="s">
        <v>1598</v>
      </c>
      <c r="BG66" s="462"/>
      <c r="BH66" s="456"/>
      <c r="BI66" s="463" t="s">
        <v>1598</v>
      </c>
      <c r="BJ66" s="463"/>
      <c r="BK66" s="456"/>
      <c r="BL66" s="461"/>
      <c r="BM66" s="462"/>
      <c r="BN66" s="456"/>
      <c r="BO66" s="461"/>
      <c r="BP66" s="462"/>
      <c r="BQ66" s="456"/>
      <c r="BR66" s="461" t="s">
        <v>1598</v>
      </c>
      <c r="BS66" s="462"/>
      <c r="BT66" s="456"/>
      <c r="BU66" s="463" t="s">
        <v>1598</v>
      </c>
      <c r="BV66" s="463"/>
      <c r="BW66" s="479"/>
      <c r="BX66" s="463"/>
      <c r="BY66" s="463"/>
      <c r="BZ66" s="479"/>
      <c r="CA66" s="463"/>
      <c r="CB66" s="463"/>
      <c r="CC66" s="479"/>
      <c r="CD66" s="463"/>
      <c r="CE66" s="463"/>
      <c r="CF66" s="463"/>
      <c r="CG66" s="463"/>
      <c r="CH66" s="463"/>
      <c r="CI66" s="463" t="s">
        <v>1598</v>
      </c>
      <c r="CJ66" s="463"/>
      <c r="CK66" s="479"/>
      <c r="CL66" s="463" t="s">
        <v>1598</v>
      </c>
      <c r="CM66" s="463"/>
      <c r="CN66" s="456"/>
      <c r="CO66" s="463" t="s">
        <v>1598</v>
      </c>
      <c r="CP66" s="463"/>
      <c r="CQ66" s="456"/>
      <c r="CR66" s="463" t="s">
        <v>1598</v>
      </c>
      <c r="CS66" s="463"/>
      <c r="CT66" s="456"/>
      <c r="CU66" s="463"/>
      <c r="CV66" s="463"/>
      <c r="CW66" s="456"/>
      <c r="CX66" s="465"/>
      <c r="CY66" s="465"/>
      <c r="CZ66" s="456"/>
      <c r="DA66" s="463" t="s">
        <v>1598</v>
      </c>
      <c r="DB66" s="463"/>
      <c r="DC66" s="456"/>
      <c r="DD66" s="463" t="s">
        <v>1598</v>
      </c>
      <c r="DE66" s="463"/>
      <c r="DF66" s="479"/>
      <c r="DG66" s="463"/>
      <c r="DH66" s="463"/>
      <c r="DI66" s="479"/>
      <c r="DJ66" s="463"/>
      <c r="DK66" s="463"/>
      <c r="DL66" s="479"/>
      <c r="DM66" s="463"/>
      <c r="DN66" s="463"/>
      <c r="DP66" s="430"/>
      <c r="DQ66" s="430"/>
      <c r="DR66" s="431">
        <v>1</v>
      </c>
    </row>
    <row r="67" spans="1:122" s="454" customFormat="1" ht="18" customHeight="1">
      <c r="A67" s="506"/>
      <c r="B67" s="506"/>
      <c r="C67" s="506"/>
      <c r="D67" s="506"/>
      <c r="E67" s="506"/>
      <c r="F67" s="506"/>
      <c r="G67" s="506"/>
      <c r="H67" s="506"/>
      <c r="I67" s="506"/>
      <c r="J67" s="1834" t="s">
        <v>2229</v>
      </c>
      <c r="K67" s="1834"/>
      <c r="L67" s="463"/>
      <c r="M67" s="1829" t="s">
        <v>2286</v>
      </c>
      <c r="N67" s="1829"/>
      <c r="O67" s="456"/>
      <c r="P67" s="1833" t="s">
        <v>2287</v>
      </c>
      <c r="Q67" s="1833"/>
      <c r="R67" s="456"/>
      <c r="S67" s="1830" t="s">
        <v>2288</v>
      </c>
      <c r="T67" s="1830"/>
      <c r="U67" s="456"/>
      <c r="V67" s="1831"/>
      <c r="W67" s="1831"/>
      <c r="X67" s="456"/>
      <c r="Y67" s="1832"/>
      <c r="Z67" s="1832"/>
      <c r="AA67" s="466"/>
      <c r="AB67" s="1824" t="s">
        <v>2289</v>
      </c>
      <c r="AC67" s="1824"/>
      <c r="AD67" s="466"/>
      <c r="AE67" s="1825" t="s">
        <v>2290</v>
      </c>
      <c r="AF67" s="1825"/>
      <c r="AG67" s="466"/>
      <c r="AH67" s="1826"/>
      <c r="AI67" s="1826"/>
      <c r="AJ67" s="458"/>
      <c r="AK67" s="1827"/>
      <c r="AL67" s="1827"/>
      <c r="AM67" s="458"/>
      <c r="AN67" s="1828"/>
      <c r="AO67" s="1828"/>
      <c r="AP67" s="480"/>
      <c r="AQ67" s="463"/>
      <c r="AR67" s="463"/>
      <c r="AS67" s="463"/>
      <c r="AT67" s="463"/>
      <c r="AU67" s="463"/>
      <c r="AV67" s="463"/>
      <c r="AW67" s="463"/>
      <c r="AX67" s="463"/>
      <c r="AY67" s="463"/>
      <c r="AZ67" s="1835"/>
      <c r="BA67" s="1835"/>
      <c r="BB67" s="479"/>
      <c r="BC67" s="1829" t="s">
        <v>2291</v>
      </c>
      <c r="BD67" s="1829"/>
      <c r="BE67" s="456"/>
      <c r="BF67" s="1833" t="s">
        <v>2292</v>
      </c>
      <c r="BG67" s="1833"/>
      <c r="BH67" s="456"/>
      <c r="BI67" s="1830" t="s">
        <v>2288</v>
      </c>
      <c r="BJ67" s="1830"/>
      <c r="BK67" s="456"/>
      <c r="BL67" s="1831"/>
      <c r="BM67" s="1831"/>
      <c r="BN67" s="456"/>
      <c r="BO67" s="1832"/>
      <c r="BP67" s="1832"/>
      <c r="BQ67" s="456"/>
      <c r="BR67" s="1824" t="s">
        <v>2218</v>
      </c>
      <c r="BS67" s="1824"/>
      <c r="BT67" s="456"/>
      <c r="BU67" s="1825" t="s">
        <v>2293</v>
      </c>
      <c r="BV67" s="1825"/>
      <c r="BW67" s="479"/>
      <c r="BX67" s="463"/>
      <c r="BY67" s="463"/>
      <c r="BZ67" s="479"/>
      <c r="CA67" s="463"/>
      <c r="CB67" s="463"/>
      <c r="CC67" s="479"/>
      <c r="CD67" s="463"/>
      <c r="CE67" s="463"/>
      <c r="CF67" s="463"/>
      <c r="CG67" s="463"/>
      <c r="CH67" s="463"/>
      <c r="CI67" s="1835"/>
      <c r="CJ67" s="1835"/>
      <c r="CK67" s="479"/>
      <c r="CL67" s="1829" t="s">
        <v>2294</v>
      </c>
      <c r="CM67" s="1829"/>
      <c r="CN67" s="456"/>
      <c r="CO67" s="1833" t="s">
        <v>2295</v>
      </c>
      <c r="CP67" s="1833"/>
      <c r="CQ67" s="456"/>
      <c r="CR67" s="1830" t="s">
        <v>2288</v>
      </c>
      <c r="CS67" s="1830"/>
      <c r="CT67" s="456"/>
      <c r="CU67" s="1831"/>
      <c r="CV67" s="1831"/>
      <c r="CW67" s="456"/>
      <c r="CX67" s="1832"/>
      <c r="CY67" s="1832"/>
      <c r="CZ67" s="456"/>
      <c r="DA67" s="1824" t="s">
        <v>2224</v>
      </c>
      <c r="DB67" s="1824"/>
      <c r="DC67" s="456"/>
      <c r="DD67" s="1825" t="s">
        <v>2296</v>
      </c>
      <c r="DE67" s="1825"/>
      <c r="DF67" s="479"/>
      <c r="DG67" s="463"/>
      <c r="DH67" s="463"/>
      <c r="DI67" s="479"/>
      <c r="DJ67" s="463"/>
      <c r="DK67" s="463"/>
      <c r="DL67" s="479"/>
      <c r="DM67" s="463"/>
      <c r="DN67" s="463"/>
      <c r="DP67" s="430"/>
      <c r="DQ67" s="430"/>
      <c r="DR67" s="431">
        <v>1</v>
      </c>
    </row>
    <row r="68" spans="1:122" s="454" customFormat="1" ht="18" customHeight="1" thickBot="1">
      <c r="A68" s="506"/>
      <c r="B68" s="506"/>
      <c r="C68" s="506"/>
      <c r="D68" s="506"/>
      <c r="E68" s="506"/>
      <c r="F68" s="506"/>
      <c r="G68" s="506"/>
      <c r="H68" s="506"/>
      <c r="I68" s="506"/>
      <c r="J68" s="463"/>
      <c r="K68" s="463"/>
      <c r="L68" s="463"/>
      <c r="M68" s="463"/>
      <c r="N68" s="463"/>
      <c r="O68" s="463"/>
      <c r="P68" s="463"/>
      <c r="Q68" s="463"/>
      <c r="R68" s="463"/>
      <c r="S68" s="463"/>
      <c r="T68" s="463"/>
      <c r="U68" s="463"/>
      <c r="V68" s="463"/>
      <c r="W68" s="463"/>
      <c r="X68" s="463"/>
      <c r="Y68" s="465"/>
      <c r="Z68" s="465"/>
      <c r="AA68" s="463"/>
      <c r="AB68" s="463"/>
      <c r="AC68" s="463"/>
      <c r="AD68" s="463"/>
      <c r="AE68" s="463"/>
      <c r="AF68" s="463"/>
      <c r="AG68" s="463"/>
      <c r="AH68" s="463"/>
      <c r="AI68" s="463"/>
      <c r="AJ68" s="480"/>
      <c r="AK68" s="463"/>
      <c r="AL68" s="463"/>
      <c r="AM68" s="480"/>
      <c r="AN68" s="463"/>
      <c r="AO68" s="463"/>
      <c r="AP68" s="480"/>
      <c r="AQ68" s="463"/>
      <c r="AR68" s="463"/>
      <c r="AS68" s="463"/>
      <c r="AT68" s="463"/>
      <c r="AU68" s="463"/>
      <c r="AV68" s="463"/>
      <c r="AW68" s="463"/>
      <c r="AX68" s="463"/>
      <c r="AY68" s="463"/>
      <c r="AZ68" s="463"/>
      <c r="BA68" s="463"/>
      <c r="BB68" s="479"/>
      <c r="BC68" s="461" t="s">
        <v>1598</v>
      </c>
      <c r="BD68" s="462"/>
      <c r="BE68" s="456"/>
      <c r="BF68" s="461" t="s">
        <v>1598</v>
      </c>
      <c r="BG68" s="462"/>
      <c r="BH68" s="456"/>
      <c r="BI68" s="463" t="s">
        <v>1598</v>
      </c>
      <c r="BJ68" s="463"/>
      <c r="BK68" s="456"/>
      <c r="BL68" s="461"/>
      <c r="BM68" s="462"/>
      <c r="BN68" s="456"/>
      <c r="BO68" s="461"/>
      <c r="BP68" s="462"/>
      <c r="BQ68" s="456"/>
      <c r="BR68" s="461" t="s">
        <v>1598</v>
      </c>
      <c r="BS68" s="462"/>
      <c r="BT68" s="456"/>
      <c r="BU68" s="463" t="s">
        <v>1598</v>
      </c>
      <c r="BV68" s="463"/>
      <c r="BW68" s="479"/>
      <c r="BX68" s="463"/>
      <c r="BY68" s="463"/>
      <c r="BZ68" s="479"/>
      <c r="CA68" s="463"/>
      <c r="CB68" s="463"/>
      <c r="CC68" s="479"/>
      <c r="CD68" s="463"/>
      <c r="CE68" s="463"/>
      <c r="CF68" s="463"/>
      <c r="CG68" s="463"/>
      <c r="CH68" s="463"/>
      <c r="CI68" s="463"/>
      <c r="CJ68" s="463"/>
      <c r="CK68" s="479"/>
      <c r="CL68" s="463" t="s">
        <v>1598</v>
      </c>
      <c r="CM68" s="463"/>
      <c r="CN68" s="456"/>
      <c r="CO68" s="463" t="s">
        <v>1598</v>
      </c>
      <c r="CP68" s="463"/>
      <c r="CQ68" s="456"/>
      <c r="CR68" s="463" t="s">
        <v>1598</v>
      </c>
      <c r="CS68" s="463"/>
      <c r="CT68" s="456"/>
      <c r="CU68" s="463"/>
      <c r="CV68" s="463"/>
      <c r="CW68" s="456"/>
      <c r="CX68" s="465"/>
      <c r="CY68" s="465"/>
      <c r="CZ68" s="456"/>
      <c r="DA68" s="463" t="s">
        <v>1598</v>
      </c>
      <c r="DB68" s="463"/>
      <c r="DC68" s="456"/>
      <c r="DD68" s="463" t="s">
        <v>1598</v>
      </c>
      <c r="DE68" s="463"/>
      <c r="DF68" s="479"/>
      <c r="DG68" s="463"/>
      <c r="DH68" s="463"/>
      <c r="DI68" s="479"/>
      <c r="DJ68" s="463"/>
      <c r="DK68" s="463"/>
      <c r="DL68" s="479"/>
      <c r="DM68" s="463"/>
      <c r="DN68" s="463"/>
      <c r="DP68" s="430"/>
      <c r="DQ68" s="430"/>
      <c r="DR68" s="431">
        <v>1</v>
      </c>
    </row>
    <row r="69" spans="1:122" s="454" customFormat="1" ht="18" customHeight="1">
      <c r="A69" s="506"/>
      <c r="B69" s="506"/>
      <c r="C69" s="506"/>
      <c r="D69" s="506"/>
      <c r="E69" s="506"/>
      <c r="F69" s="506"/>
      <c r="G69" s="506"/>
      <c r="H69" s="506"/>
      <c r="I69" s="506"/>
      <c r="J69" s="1834" t="s">
        <v>1704</v>
      </c>
      <c r="K69" s="1834"/>
      <c r="L69" s="463"/>
      <c r="M69" s="1829" t="s">
        <v>2297</v>
      </c>
      <c r="N69" s="1829"/>
      <c r="O69" s="456"/>
      <c r="P69" s="1833" t="s">
        <v>2298</v>
      </c>
      <c r="Q69" s="1833"/>
      <c r="R69" s="456"/>
      <c r="S69" s="1830" t="s">
        <v>1816</v>
      </c>
      <c r="T69" s="1830"/>
      <c r="U69" s="456"/>
      <c r="V69" s="1831"/>
      <c r="W69" s="1831"/>
      <c r="X69" s="456"/>
      <c r="Y69" s="1832"/>
      <c r="Z69" s="1832"/>
      <c r="AA69" s="466"/>
      <c r="AB69" s="1824" t="s">
        <v>2213</v>
      </c>
      <c r="AC69" s="1824"/>
      <c r="AD69" s="466"/>
      <c r="AE69" s="1825" t="s">
        <v>2299</v>
      </c>
      <c r="AF69" s="1825"/>
      <c r="AG69" s="466"/>
      <c r="AH69" s="1826"/>
      <c r="AI69" s="1826"/>
      <c r="AJ69" s="458"/>
      <c r="AK69" s="1827"/>
      <c r="AL69" s="1827"/>
      <c r="AM69" s="458"/>
      <c r="AN69" s="1828"/>
      <c r="AO69" s="1828"/>
      <c r="AP69" s="480"/>
      <c r="AQ69" s="463"/>
      <c r="AR69" s="463"/>
      <c r="AS69" s="463"/>
      <c r="AT69" s="463"/>
      <c r="AU69" s="463"/>
      <c r="AV69" s="463"/>
      <c r="AW69" s="463"/>
      <c r="AX69" s="463"/>
      <c r="AY69" s="463"/>
      <c r="AZ69" s="463"/>
      <c r="BA69" s="463"/>
      <c r="BB69" s="479"/>
      <c r="BC69" s="1829" t="s">
        <v>2300</v>
      </c>
      <c r="BD69" s="1829"/>
      <c r="BE69" s="456"/>
      <c r="BF69" s="1833" t="s">
        <v>1613</v>
      </c>
      <c r="BG69" s="1833"/>
      <c r="BH69" s="456"/>
      <c r="BI69" s="1830" t="s">
        <v>2301</v>
      </c>
      <c r="BJ69" s="1830"/>
      <c r="BK69" s="456"/>
      <c r="BL69" s="1831"/>
      <c r="BM69" s="1831"/>
      <c r="BN69" s="456"/>
      <c r="BO69" s="1832"/>
      <c r="BP69" s="1832"/>
      <c r="BQ69" s="456"/>
      <c r="BR69" s="1824" t="s">
        <v>2302</v>
      </c>
      <c r="BS69" s="1824"/>
      <c r="BT69" s="456"/>
      <c r="BU69" s="1825" t="s">
        <v>2303</v>
      </c>
      <c r="BV69" s="1825"/>
      <c r="BW69" s="479"/>
      <c r="BX69" s="463"/>
      <c r="BY69" s="463"/>
      <c r="BZ69" s="479"/>
      <c r="CA69" s="463"/>
      <c r="CB69" s="463"/>
      <c r="CC69" s="479"/>
      <c r="CD69" s="463"/>
      <c r="CE69" s="463"/>
      <c r="CF69" s="463"/>
      <c r="CG69" s="463"/>
      <c r="CH69" s="463"/>
      <c r="CI69" s="463"/>
      <c r="CJ69" s="463"/>
      <c r="CK69" s="479"/>
      <c r="CL69" s="1829" t="s">
        <v>2304</v>
      </c>
      <c r="CM69" s="1829"/>
      <c r="CN69" s="456"/>
      <c r="CO69" s="1833" t="s">
        <v>1621</v>
      </c>
      <c r="CP69" s="1833"/>
      <c r="CQ69" s="456"/>
      <c r="CR69" s="1830" t="s">
        <v>1803</v>
      </c>
      <c r="CS69" s="1830"/>
      <c r="CT69" s="456"/>
      <c r="CU69" s="1831"/>
      <c r="CV69" s="1831"/>
      <c r="CW69" s="456"/>
      <c r="CX69" s="1832"/>
      <c r="CY69" s="1832"/>
      <c r="CZ69" s="456"/>
      <c r="DA69" s="1824" t="s">
        <v>2305</v>
      </c>
      <c r="DB69" s="1824"/>
      <c r="DC69" s="456"/>
      <c r="DD69" s="1825" t="s">
        <v>2306</v>
      </c>
      <c r="DE69" s="1825"/>
      <c r="DF69" s="479"/>
      <c r="DG69" s="463"/>
      <c r="DH69" s="463"/>
      <c r="DI69" s="479"/>
      <c r="DJ69" s="463"/>
      <c r="DK69" s="463"/>
      <c r="DL69" s="479"/>
      <c r="DM69" s="463"/>
      <c r="DN69" s="463"/>
      <c r="DP69" s="430"/>
      <c r="DQ69" s="430"/>
      <c r="DR69" s="431">
        <v>1</v>
      </c>
    </row>
    <row r="70" spans="1:122" s="454" customFormat="1" ht="18" customHeight="1" thickBot="1">
      <c r="A70" s="506"/>
      <c r="B70" s="506"/>
      <c r="C70" s="506"/>
      <c r="D70" s="506"/>
      <c r="E70" s="506"/>
      <c r="F70" s="506"/>
      <c r="G70" s="506"/>
      <c r="H70" s="506"/>
      <c r="I70" s="506"/>
      <c r="J70" s="463"/>
      <c r="K70" s="463"/>
      <c r="L70" s="463"/>
      <c r="M70" s="463"/>
      <c r="N70" s="463"/>
      <c r="O70" s="463"/>
      <c r="P70" s="463"/>
      <c r="Q70" s="463"/>
      <c r="R70" s="463"/>
      <c r="S70" s="463"/>
      <c r="T70" s="463"/>
      <c r="U70" s="463"/>
      <c r="V70" s="463"/>
      <c r="W70" s="463"/>
      <c r="X70" s="463"/>
      <c r="Y70" s="465"/>
      <c r="Z70" s="465"/>
      <c r="AA70" s="463"/>
      <c r="AB70" s="463"/>
      <c r="AC70" s="463"/>
      <c r="AD70" s="463"/>
      <c r="AE70" s="463"/>
      <c r="AF70" s="463"/>
      <c r="AG70" s="463"/>
      <c r="AH70" s="463"/>
      <c r="AI70" s="463"/>
      <c r="AJ70" s="480"/>
      <c r="AK70" s="463"/>
      <c r="AL70" s="463"/>
      <c r="AM70" s="480"/>
      <c r="AN70" s="463"/>
      <c r="AO70" s="463"/>
      <c r="AP70" s="480"/>
      <c r="AQ70" s="463"/>
      <c r="AR70" s="463"/>
      <c r="AS70" s="463"/>
      <c r="AT70" s="463"/>
      <c r="AU70" s="463"/>
      <c r="AV70" s="463"/>
      <c r="AW70" s="463"/>
      <c r="AX70" s="463"/>
      <c r="AY70" s="463"/>
      <c r="AZ70" s="463"/>
      <c r="BA70" s="463"/>
      <c r="BB70" s="479"/>
      <c r="BC70" s="461" t="s">
        <v>1598</v>
      </c>
      <c r="BD70" s="462"/>
      <c r="BE70" s="456"/>
      <c r="BF70" s="461" t="s">
        <v>1598</v>
      </c>
      <c r="BG70" s="462"/>
      <c r="BH70" s="456"/>
      <c r="BI70" s="463" t="s">
        <v>1598</v>
      </c>
      <c r="BJ70" s="463"/>
      <c r="BK70" s="456"/>
      <c r="BL70" s="461"/>
      <c r="BM70" s="462"/>
      <c r="BN70" s="456"/>
      <c r="BO70" s="461"/>
      <c r="BP70" s="462"/>
      <c r="BQ70" s="456"/>
      <c r="BR70" s="461" t="s">
        <v>1598</v>
      </c>
      <c r="BS70" s="462"/>
      <c r="BT70" s="456"/>
      <c r="BU70" s="463" t="s">
        <v>1598</v>
      </c>
      <c r="BV70" s="463"/>
      <c r="BW70" s="479"/>
      <c r="BX70" s="463"/>
      <c r="BY70" s="463"/>
      <c r="BZ70" s="479"/>
      <c r="CA70" s="463"/>
      <c r="CB70" s="463"/>
      <c r="CC70" s="479"/>
      <c r="CD70" s="463"/>
      <c r="CE70" s="463"/>
      <c r="CF70" s="463"/>
      <c r="CG70" s="463"/>
      <c r="CH70" s="463"/>
      <c r="CI70" s="463"/>
      <c r="CJ70" s="463"/>
      <c r="CK70" s="479"/>
      <c r="CL70" s="463" t="s">
        <v>1598</v>
      </c>
      <c r="CM70" s="463"/>
      <c r="CN70" s="456"/>
      <c r="CO70" s="463"/>
      <c r="CP70" s="463"/>
      <c r="CQ70" s="456"/>
      <c r="CR70" s="463" t="s">
        <v>1598</v>
      </c>
      <c r="CS70" s="463"/>
      <c r="CT70" s="456"/>
      <c r="CU70" s="463"/>
      <c r="CV70" s="463"/>
      <c r="CW70" s="456"/>
      <c r="CX70" s="465"/>
      <c r="CY70" s="465"/>
      <c r="CZ70" s="456"/>
      <c r="DA70" s="463" t="s">
        <v>1598</v>
      </c>
      <c r="DB70" s="463"/>
      <c r="DC70" s="456"/>
      <c r="DD70" s="463" t="s">
        <v>1598</v>
      </c>
      <c r="DE70" s="463"/>
      <c r="DF70" s="479"/>
      <c r="DG70" s="463"/>
      <c r="DH70" s="463"/>
      <c r="DI70" s="479"/>
      <c r="DJ70" s="463"/>
      <c r="DK70" s="463"/>
      <c r="DL70" s="479"/>
      <c r="DM70" s="463"/>
      <c r="DN70" s="463"/>
      <c r="DP70" s="430"/>
      <c r="DQ70" s="430"/>
      <c r="DR70" s="431">
        <v>1</v>
      </c>
    </row>
    <row r="71" spans="1:122" s="454" customFormat="1" ht="18" customHeight="1">
      <c r="A71" s="506"/>
      <c r="B71" s="506"/>
      <c r="C71" s="506"/>
      <c r="D71" s="506"/>
      <c r="E71" s="506"/>
      <c r="F71" s="506"/>
      <c r="G71" s="506"/>
      <c r="H71" s="506"/>
      <c r="I71" s="506"/>
      <c r="J71" s="1834"/>
      <c r="K71" s="1834"/>
      <c r="L71" s="463"/>
      <c r="M71" s="1829" t="s">
        <v>2307</v>
      </c>
      <c r="N71" s="1829"/>
      <c r="O71" s="456"/>
      <c r="P71" s="1833" t="s">
        <v>1632</v>
      </c>
      <c r="Q71" s="1833"/>
      <c r="R71" s="456"/>
      <c r="S71" s="1830" t="s">
        <v>2308</v>
      </c>
      <c r="T71" s="1830"/>
      <c r="U71" s="456"/>
      <c r="V71" s="1831"/>
      <c r="W71" s="1831"/>
      <c r="X71" s="456"/>
      <c r="Y71" s="1832"/>
      <c r="Z71" s="1832"/>
      <c r="AA71" s="466"/>
      <c r="AB71" s="1824" t="s">
        <v>2230</v>
      </c>
      <c r="AC71" s="1824"/>
      <c r="AD71" s="466"/>
      <c r="AE71" s="1825" t="s">
        <v>2309</v>
      </c>
      <c r="AF71" s="1825"/>
      <c r="AG71" s="466"/>
      <c r="AH71" s="1826"/>
      <c r="AI71" s="1826"/>
      <c r="AJ71" s="458"/>
      <c r="AK71" s="1827"/>
      <c r="AL71" s="1827"/>
      <c r="AM71" s="458"/>
      <c r="AN71" s="1828"/>
      <c r="AO71" s="1828"/>
      <c r="AP71" s="480"/>
      <c r="AQ71" s="463"/>
      <c r="AR71" s="463"/>
      <c r="AS71" s="463"/>
      <c r="AT71" s="463"/>
      <c r="AU71" s="463"/>
      <c r="AV71" s="463"/>
      <c r="AW71" s="463"/>
      <c r="AX71" s="463"/>
      <c r="AY71" s="463"/>
      <c r="AZ71" s="463"/>
      <c r="BA71" s="463"/>
      <c r="BB71" s="479"/>
      <c r="BC71" s="1829" t="s">
        <v>2310</v>
      </c>
      <c r="BD71" s="1829"/>
      <c r="BE71" s="456"/>
      <c r="BF71" s="1833"/>
      <c r="BG71" s="1833"/>
      <c r="BH71" s="456"/>
      <c r="BI71" s="1830" t="s">
        <v>2311</v>
      </c>
      <c r="BJ71" s="1830"/>
      <c r="BK71" s="456"/>
      <c r="BL71" s="1831"/>
      <c r="BM71" s="1831"/>
      <c r="BN71" s="456"/>
      <c r="BO71" s="1832"/>
      <c r="BP71" s="1832"/>
      <c r="BQ71" s="456"/>
      <c r="BR71" s="1824" t="s">
        <v>2237</v>
      </c>
      <c r="BS71" s="1824"/>
      <c r="BT71" s="456"/>
      <c r="BU71" s="1825" t="s">
        <v>2312</v>
      </c>
      <c r="BV71" s="1825"/>
      <c r="BW71" s="479"/>
      <c r="BX71" s="463"/>
      <c r="BY71" s="463"/>
      <c r="BZ71" s="479"/>
      <c r="CA71" s="463"/>
      <c r="CB71" s="463"/>
      <c r="CC71" s="479"/>
      <c r="CD71" s="463"/>
      <c r="CE71" s="463"/>
      <c r="CF71" s="463"/>
      <c r="CG71" s="463"/>
      <c r="CH71" s="463"/>
      <c r="CI71" s="463"/>
      <c r="CJ71" s="463"/>
      <c r="CK71" s="479"/>
      <c r="CL71" s="1829" t="s">
        <v>2313</v>
      </c>
      <c r="CM71" s="1829"/>
      <c r="CN71" s="456"/>
      <c r="CO71" s="1833"/>
      <c r="CP71" s="1833"/>
      <c r="CQ71" s="456"/>
      <c r="CR71" s="1830" t="s">
        <v>2314</v>
      </c>
      <c r="CS71" s="1830"/>
      <c r="CT71" s="456"/>
      <c r="CU71" s="1831"/>
      <c r="CV71" s="1831"/>
      <c r="CW71" s="456"/>
      <c r="CX71" s="1832"/>
      <c r="CY71" s="1832"/>
      <c r="CZ71" s="456"/>
      <c r="DA71" s="1824" t="s">
        <v>2242</v>
      </c>
      <c r="DB71" s="1824"/>
      <c r="DC71" s="456"/>
      <c r="DD71" s="1825" t="s">
        <v>2315</v>
      </c>
      <c r="DE71" s="1825"/>
      <c r="DF71" s="479"/>
      <c r="DG71" s="463"/>
      <c r="DH71" s="463"/>
      <c r="DI71" s="479"/>
      <c r="DJ71" s="463"/>
      <c r="DK71" s="463"/>
      <c r="DL71" s="479"/>
      <c r="DM71" s="463"/>
      <c r="DN71" s="463"/>
      <c r="DP71" s="430"/>
      <c r="DQ71" s="430"/>
      <c r="DR71" s="431">
        <v>1</v>
      </c>
    </row>
    <row r="72" spans="1:122" s="454" customFormat="1" ht="18" customHeight="1" thickBot="1">
      <c r="A72" s="506"/>
      <c r="B72" s="506"/>
      <c r="C72" s="506"/>
      <c r="D72" s="506"/>
      <c r="E72" s="506"/>
      <c r="F72" s="506"/>
      <c r="G72" s="506"/>
      <c r="H72" s="506"/>
      <c r="I72" s="506"/>
      <c r="J72" s="463"/>
      <c r="K72" s="463"/>
      <c r="L72" s="463"/>
      <c r="M72" s="463"/>
      <c r="N72" s="463"/>
      <c r="O72" s="463"/>
      <c r="P72" s="463"/>
      <c r="Q72" s="463"/>
      <c r="R72" s="463"/>
      <c r="S72" s="463"/>
      <c r="T72" s="463"/>
      <c r="U72" s="463"/>
      <c r="V72" s="463"/>
      <c r="W72" s="463"/>
      <c r="X72" s="463"/>
      <c r="Y72" s="465"/>
      <c r="Z72" s="465"/>
      <c r="AA72" s="463"/>
      <c r="AB72" s="463"/>
      <c r="AC72" s="463"/>
      <c r="AD72" s="463"/>
      <c r="AE72" s="463"/>
      <c r="AF72" s="463"/>
      <c r="AG72" s="463"/>
      <c r="AH72" s="463"/>
      <c r="AI72" s="463"/>
      <c r="AJ72" s="480"/>
      <c r="AK72" s="463"/>
      <c r="AL72" s="463"/>
      <c r="AM72" s="480"/>
      <c r="AN72" s="463"/>
      <c r="AO72" s="463"/>
      <c r="AP72" s="480"/>
      <c r="AQ72" s="463"/>
      <c r="AR72" s="463"/>
      <c r="AS72" s="463"/>
      <c r="AT72" s="463"/>
      <c r="AU72" s="463"/>
      <c r="AV72" s="463"/>
      <c r="AW72" s="463"/>
      <c r="AX72" s="463"/>
      <c r="AY72" s="463"/>
      <c r="AZ72" s="463"/>
      <c r="BA72" s="463"/>
      <c r="BB72" s="479"/>
      <c r="BC72" s="461" t="s">
        <v>1598</v>
      </c>
      <c r="BD72" s="462"/>
      <c r="BE72" s="456"/>
      <c r="BF72" s="461"/>
      <c r="BG72" s="462"/>
      <c r="BH72" s="456"/>
      <c r="BI72" s="463" t="s">
        <v>1598</v>
      </c>
      <c r="BJ72" s="463"/>
      <c r="BK72" s="456"/>
      <c r="BL72" s="461"/>
      <c r="BM72" s="462"/>
      <c r="BN72" s="456"/>
      <c r="BO72" s="461"/>
      <c r="BP72" s="462"/>
      <c r="BQ72" s="456"/>
      <c r="BR72" s="461" t="s">
        <v>1598</v>
      </c>
      <c r="BS72" s="462"/>
      <c r="BT72" s="456"/>
      <c r="BU72" s="463" t="s">
        <v>1598</v>
      </c>
      <c r="BV72" s="463"/>
      <c r="BW72" s="479"/>
      <c r="BX72" s="463"/>
      <c r="BY72" s="463"/>
      <c r="BZ72" s="479"/>
      <c r="CA72" s="463"/>
      <c r="CB72" s="463"/>
      <c r="CC72" s="479"/>
      <c r="CD72" s="463"/>
      <c r="CE72" s="463"/>
      <c r="CF72" s="463"/>
      <c r="CG72" s="463"/>
      <c r="CH72" s="463"/>
      <c r="CI72" s="463"/>
      <c r="CJ72" s="463"/>
      <c r="CK72" s="479"/>
      <c r="CL72" s="463" t="s">
        <v>1598</v>
      </c>
      <c r="CM72" s="463"/>
      <c r="CN72" s="456"/>
      <c r="CO72" s="463"/>
      <c r="CP72" s="463"/>
      <c r="CQ72" s="456"/>
      <c r="CR72" s="463" t="s">
        <v>1598</v>
      </c>
      <c r="CS72" s="463"/>
      <c r="CT72" s="456"/>
      <c r="CU72" s="463"/>
      <c r="CV72" s="463"/>
      <c r="CW72" s="456"/>
      <c r="CX72" s="465"/>
      <c r="CY72" s="465"/>
      <c r="CZ72" s="456"/>
      <c r="DA72" s="463" t="s">
        <v>1598</v>
      </c>
      <c r="DB72" s="463"/>
      <c r="DC72" s="456"/>
      <c r="DD72" s="463" t="s">
        <v>1598</v>
      </c>
      <c r="DE72" s="463"/>
      <c r="DF72" s="479"/>
      <c r="DG72" s="463"/>
      <c r="DH72" s="463"/>
      <c r="DI72" s="479"/>
      <c r="DJ72" s="463"/>
      <c r="DK72" s="463"/>
      <c r="DL72" s="479"/>
      <c r="DM72" s="463"/>
      <c r="DN72" s="463"/>
      <c r="DP72" s="430"/>
      <c r="DQ72" s="430"/>
      <c r="DR72" s="431">
        <v>1</v>
      </c>
    </row>
    <row r="73" spans="1:122" s="454" customFormat="1" ht="18" customHeight="1">
      <c r="A73" s="506"/>
      <c r="B73" s="506"/>
      <c r="C73" s="506"/>
      <c r="D73" s="506"/>
      <c r="E73" s="506"/>
      <c r="F73" s="506"/>
      <c r="G73" s="506"/>
      <c r="H73" s="506"/>
      <c r="I73" s="506"/>
      <c r="J73" s="463"/>
      <c r="K73" s="463"/>
      <c r="L73" s="463"/>
      <c r="M73" s="1829" t="s">
        <v>2316</v>
      </c>
      <c r="N73" s="1829"/>
      <c r="O73" s="456"/>
      <c r="P73" s="1829" t="s">
        <v>2316</v>
      </c>
      <c r="Q73" s="1829"/>
      <c r="R73" s="456"/>
      <c r="S73" s="1830" t="s">
        <v>1633</v>
      </c>
      <c r="T73" s="1830"/>
      <c r="U73" s="456"/>
      <c r="V73" s="1831"/>
      <c r="W73" s="1831"/>
      <c r="X73" s="456"/>
      <c r="Y73" s="1832"/>
      <c r="Z73" s="1832"/>
      <c r="AA73" s="466"/>
      <c r="AB73" s="1824" t="s">
        <v>2247</v>
      </c>
      <c r="AC73" s="1824"/>
      <c r="AD73" s="466"/>
      <c r="AE73" s="1825" t="s">
        <v>2317</v>
      </c>
      <c r="AF73" s="1825"/>
      <c r="AG73" s="466"/>
      <c r="AH73" s="1826"/>
      <c r="AI73" s="1826"/>
      <c r="AJ73" s="458"/>
      <c r="AK73" s="1827"/>
      <c r="AL73" s="1827"/>
      <c r="AM73" s="458"/>
      <c r="AN73" s="1828"/>
      <c r="AO73" s="1828"/>
      <c r="AP73" s="480"/>
      <c r="AQ73" s="463"/>
      <c r="AR73" s="463"/>
      <c r="AS73" s="463"/>
      <c r="AT73" s="463"/>
      <c r="AU73" s="463"/>
      <c r="AV73" s="463"/>
      <c r="AW73" s="463"/>
      <c r="AX73" s="463"/>
      <c r="AY73" s="463"/>
      <c r="AZ73" s="463"/>
      <c r="BA73" s="463"/>
      <c r="BB73" s="479"/>
      <c r="BC73" s="1829" t="s">
        <v>2318</v>
      </c>
      <c r="BD73" s="1829"/>
      <c r="BE73" s="456"/>
      <c r="BF73" s="1833"/>
      <c r="BG73" s="1833"/>
      <c r="BH73" s="456"/>
      <c r="BI73" s="1830" t="s">
        <v>1646</v>
      </c>
      <c r="BJ73" s="1830"/>
      <c r="BK73" s="456"/>
      <c r="BL73" s="1831"/>
      <c r="BM73" s="1831"/>
      <c r="BN73" s="456"/>
      <c r="BO73" s="1832"/>
      <c r="BP73" s="1832"/>
      <c r="BQ73" s="456"/>
      <c r="BR73" s="1824" t="s">
        <v>2253</v>
      </c>
      <c r="BS73" s="1824"/>
      <c r="BT73" s="456"/>
      <c r="BU73" s="1825" t="s">
        <v>2319</v>
      </c>
      <c r="BV73" s="1825"/>
      <c r="BW73" s="479"/>
      <c r="BX73" s="463"/>
      <c r="BY73" s="463"/>
      <c r="BZ73" s="479"/>
      <c r="CA73" s="463"/>
      <c r="CB73" s="463"/>
      <c r="CC73" s="479"/>
      <c r="CD73" s="463"/>
      <c r="CE73" s="463"/>
      <c r="CF73" s="463"/>
      <c r="CG73" s="463"/>
      <c r="CH73" s="463"/>
      <c r="CI73" s="463"/>
      <c r="CJ73" s="463"/>
      <c r="CK73" s="479"/>
      <c r="CL73" s="1829" t="s">
        <v>2320</v>
      </c>
      <c r="CM73" s="1829"/>
      <c r="CN73" s="456"/>
      <c r="CO73" s="1833"/>
      <c r="CP73" s="1833"/>
      <c r="CQ73" s="456"/>
      <c r="CR73" s="1830" t="s">
        <v>1656</v>
      </c>
      <c r="CS73" s="1830"/>
      <c r="CT73" s="456"/>
      <c r="CU73" s="1831"/>
      <c r="CV73" s="1831"/>
      <c r="CW73" s="456"/>
      <c r="CX73" s="1832"/>
      <c r="CY73" s="1832"/>
      <c r="CZ73" s="456"/>
      <c r="DA73" s="1824" t="s">
        <v>2258</v>
      </c>
      <c r="DB73" s="1824"/>
      <c r="DC73" s="456"/>
      <c r="DD73" s="1825" t="s">
        <v>2321</v>
      </c>
      <c r="DE73" s="1825"/>
      <c r="DF73" s="479"/>
      <c r="DG73" s="463"/>
      <c r="DH73" s="463"/>
      <c r="DI73" s="479"/>
      <c r="DJ73" s="463"/>
      <c r="DK73" s="463"/>
      <c r="DL73" s="479"/>
      <c r="DM73" s="463"/>
      <c r="DN73" s="463"/>
      <c r="DP73" s="430"/>
      <c r="DQ73" s="430"/>
      <c r="DR73" s="431">
        <v>1</v>
      </c>
    </row>
    <row r="74" spans="1:122" s="454" customFormat="1" ht="18" customHeight="1" thickBot="1">
      <c r="A74" s="506"/>
      <c r="B74" s="506"/>
      <c r="C74" s="506"/>
      <c r="D74" s="506"/>
      <c r="E74" s="506"/>
      <c r="F74" s="506"/>
      <c r="G74" s="506"/>
      <c r="H74" s="506"/>
      <c r="I74" s="506"/>
      <c r="J74" s="463"/>
      <c r="K74" s="463"/>
      <c r="L74" s="463"/>
      <c r="M74" s="463"/>
      <c r="N74" s="463"/>
      <c r="O74" s="463"/>
      <c r="P74" s="463"/>
      <c r="Q74" s="463"/>
      <c r="R74" s="463"/>
      <c r="S74" s="463"/>
      <c r="T74" s="463"/>
      <c r="U74" s="463"/>
      <c r="V74" s="463"/>
      <c r="W74" s="463"/>
      <c r="X74" s="463"/>
      <c r="Y74" s="465"/>
      <c r="Z74" s="465"/>
      <c r="AA74" s="463"/>
      <c r="AB74" s="463"/>
      <c r="AC74" s="463"/>
      <c r="AD74" s="463"/>
      <c r="AE74" s="463"/>
      <c r="AF74" s="463"/>
      <c r="AG74" s="463"/>
      <c r="AH74" s="463"/>
      <c r="AI74" s="463"/>
      <c r="AJ74" s="480"/>
      <c r="AK74" s="463"/>
      <c r="AL74" s="463"/>
      <c r="AM74" s="480"/>
      <c r="AN74" s="463"/>
      <c r="AO74" s="463"/>
      <c r="AP74" s="480"/>
      <c r="AQ74" s="463"/>
      <c r="AR74" s="463"/>
      <c r="AS74" s="463"/>
      <c r="AT74" s="463"/>
      <c r="AU74" s="463"/>
      <c r="AV74" s="463"/>
      <c r="AW74" s="463"/>
      <c r="AX74" s="463"/>
      <c r="AY74" s="463"/>
      <c r="AZ74" s="463"/>
      <c r="BA74" s="463"/>
      <c r="BB74" s="479"/>
      <c r="BC74" s="461" t="s">
        <v>1598</v>
      </c>
      <c r="BD74" s="462"/>
      <c r="BE74" s="456"/>
      <c r="BF74" s="461"/>
      <c r="BG74" s="462"/>
      <c r="BH74" s="456"/>
      <c r="BI74" s="463" t="s">
        <v>1598</v>
      </c>
      <c r="BJ74" s="463"/>
      <c r="BK74" s="456"/>
      <c r="BL74" s="461"/>
      <c r="BM74" s="462"/>
      <c r="BN74" s="456"/>
      <c r="BO74" s="461"/>
      <c r="BP74" s="462"/>
      <c r="BQ74" s="456"/>
      <c r="BR74" s="461" t="s">
        <v>1598</v>
      </c>
      <c r="BS74" s="462"/>
      <c r="BT74" s="456"/>
      <c r="BU74" s="463" t="s">
        <v>1598</v>
      </c>
      <c r="BV74" s="463"/>
      <c r="BW74" s="479"/>
      <c r="BX74" s="463"/>
      <c r="BY74" s="463"/>
      <c r="BZ74" s="479"/>
      <c r="CA74" s="463"/>
      <c r="CB74" s="463"/>
      <c r="CC74" s="479"/>
      <c r="CD74" s="463"/>
      <c r="CE74" s="463"/>
      <c r="CF74" s="463"/>
      <c r="CG74" s="463"/>
      <c r="CH74" s="463"/>
      <c r="CI74" s="463"/>
      <c r="CJ74" s="463"/>
      <c r="CK74" s="479"/>
      <c r="CL74" s="463" t="s">
        <v>1598</v>
      </c>
      <c r="CM74" s="463"/>
      <c r="CN74" s="456"/>
      <c r="CO74" s="463"/>
      <c r="CP74" s="463"/>
      <c r="CQ74" s="456"/>
      <c r="CR74" s="463"/>
      <c r="CS74" s="463"/>
      <c r="CT74" s="456"/>
      <c r="CU74" s="463"/>
      <c r="CV74" s="463"/>
      <c r="CW74" s="456"/>
      <c r="CX74" s="465"/>
      <c r="CY74" s="465"/>
      <c r="CZ74" s="456"/>
      <c r="DA74" s="463" t="s">
        <v>1598</v>
      </c>
      <c r="DB74" s="463"/>
      <c r="DC74" s="456"/>
      <c r="DD74" s="463" t="s">
        <v>1598</v>
      </c>
      <c r="DE74" s="463"/>
      <c r="DF74" s="479"/>
      <c r="DG74" s="463"/>
      <c r="DH74" s="463"/>
      <c r="DI74" s="479"/>
      <c r="DJ74" s="463"/>
      <c r="DK74" s="463"/>
      <c r="DL74" s="479"/>
      <c r="DM74" s="463"/>
      <c r="DN74" s="463"/>
      <c r="DP74" s="430"/>
      <c r="DQ74" s="430"/>
      <c r="DR74" s="431">
        <v>1</v>
      </c>
    </row>
    <row r="75" spans="1:122" s="454" customFormat="1" ht="18" customHeight="1">
      <c r="A75" s="506"/>
      <c r="B75" s="506"/>
      <c r="C75" s="506"/>
      <c r="D75" s="506"/>
      <c r="E75" s="506"/>
      <c r="F75" s="506"/>
      <c r="G75" s="506"/>
      <c r="H75" s="506"/>
      <c r="I75" s="506"/>
      <c r="J75" s="463"/>
      <c r="K75" s="463"/>
      <c r="L75" s="463"/>
      <c r="M75" s="1829" t="s">
        <v>2322</v>
      </c>
      <c r="N75" s="1829"/>
      <c r="O75" s="456"/>
      <c r="P75" s="1829" t="s">
        <v>2322</v>
      </c>
      <c r="Q75" s="1829"/>
      <c r="R75" s="456"/>
      <c r="S75" s="1830"/>
      <c r="T75" s="1830"/>
      <c r="U75" s="456"/>
      <c r="V75" s="1831"/>
      <c r="W75" s="1831"/>
      <c r="X75" s="456"/>
      <c r="Y75" s="1832"/>
      <c r="Z75" s="1832"/>
      <c r="AA75" s="466"/>
      <c r="AB75" s="1824" t="s">
        <v>2323</v>
      </c>
      <c r="AC75" s="1824"/>
      <c r="AD75" s="466"/>
      <c r="AE75" s="1825" t="s">
        <v>2324</v>
      </c>
      <c r="AF75" s="1825"/>
      <c r="AG75" s="466"/>
      <c r="AH75" s="1826"/>
      <c r="AI75" s="1826"/>
      <c r="AJ75" s="458"/>
      <c r="AK75" s="1827"/>
      <c r="AL75" s="1827"/>
      <c r="AM75" s="458"/>
      <c r="AN75" s="1828"/>
      <c r="AO75" s="1828"/>
      <c r="AP75" s="480"/>
      <c r="AQ75" s="463"/>
      <c r="AR75" s="463"/>
      <c r="AS75" s="463"/>
      <c r="AT75" s="463"/>
      <c r="AU75" s="463"/>
      <c r="AV75" s="463"/>
      <c r="AW75" s="463"/>
      <c r="AX75" s="463"/>
      <c r="AY75" s="463"/>
      <c r="AZ75" s="463"/>
      <c r="BA75" s="463"/>
      <c r="BB75" s="479"/>
      <c r="BC75" s="1829" t="s">
        <v>2232</v>
      </c>
      <c r="BD75" s="1829"/>
      <c r="BE75" s="456"/>
      <c r="BF75" s="1833"/>
      <c r="BG75" s="1833"/>
      <c r="BH75" s="456"/>
      <c r="BI75" s="1830"/>
      <c r="BJ75" s="1830"/>
      <c r="BK75" s="456"/>
      <c r="BL75" s="1831"/>
      <c r="BM75" s="1831"/>
      <c r="BN75" s="456"/>
      <c r="BO75" s="1832"/>
      <c r="BP75" s="1832"/>
      <c r="BQ75" s="456"/>
      <c r="BR75" s="1824" t="s">
        <v>2264</v>
      </c>
      <c r="BS75" s="1824"/>
      <c r="BT75" s="456"/>
      <c r="BU75" s="1825" t="s">
        <v>2325</v>
      </c>
      <c r="BV75" s="1825"/>
      <c r="BW75" s="479"/>
      <c r="BX75" s="463"/>
      <c r="BY75" s="463"/>
      <c r="BZ75" s="479"/>
      <c r="CA75" s="463"/>
      <c r="CB75" s="463"/>
      <c r="CC75" s="479"/>
      <c r="CD75" s="463"/>
      <c r="CE75" s="463"/>
      <c r="CF75" s="463"/>
      <c r="CG75" s="463"/>
      <c r="CH75" s="463"/>
      <c r="CI75" s="463"/>
      <c r="CJ75" s="463"/>
      <c r="CK75" s="479"/>
      <c r="CL75" s="1829" t="s">
        <v>2232</v>
      </c>
      <c r="CM75" s="1829"/>
      <c r="CN75" s="456"/>
      <c r="CO75" s="1833"/>
      <c r="CP75" s="1833"/>
      <c r="CQ75" s="456"/>
      <c r="CR75" s="1830"/>
      <c r="CS75" s="1830"/>
      <c r="CT75" s="456"/>
      <c r="CU75" s="1831"/>
      <c r="CV75" s="1831"/>
      <c r="CW75" s="456"/>
      <c r="CX75" s="1832"/>
      <c r="CY75" s="1832"/>
      <c r="CZ75" s="456"/>
      <c r="DA75" s="1824" t="s">
        <v>2267</v>
      </c>
      <c r="DB75" s="1824"/>
      <c r="DC75" s="456"/>
      <c r="DD75" s="1825" t="s">
        <v>2326</v>
      </c>
      <c r="DE75" s="1825"/>
      <c r="DF75" s="479"/>
      <c r="DG75" s="463"/>
      <c r="DH75" s="463"/>
      <c r="DI75" s="479"/>
      <c r="DJ75" s="463"/>
      <c r="DK75" s="463"/>
      <c r="DL75" s="479"/>
      <c r="DM75" s="463"/>
      <c r="DN75" s="463"/>
      <c r="DP75" s="430"/>
      <c r="DQ75" s="430"/>
      <c r="DR75" s="431">
        <v>1</v>
      </c>
    </row>
    <row r="76" spans="1:122" s="454" customFormat="1" ht="18" customHeight="1" thickBot="1">
      <c r="A76" s="506"/>
      <c r="B76" s="506"/>
      <c r="C76" s="506"/>
      <c r="D76" s="506"/>
      <c r="E76" s="506"/>
      <c r="F76" s="506"/>
      <c r="G76" s="506"/>
      <c r="H76" s="506"/>
      <c r="I76" s="506"/>
      <c r="J76" s="463"/>
      <c r="K76" s="463"/>
      <c r="L76" s="463"/>
      <c r="M76" s="463"/>
      <c r="N76" s="463"/>
      <c r="O76" s="463"/>
      <c r="P76" s="463"/>
      <c r="Q76" s="463"/>
      <c r="R76" s="463"/>
      <c r="S76" s="463"/>
      <c r="T76" s="463"/>
      <c r="U76" s="463"/>
      <c r="V76" s="463"/>
      <c r="W76" s="463"/>
      <c r="X76" s="463"/>
      <c r="Y76" s="465"/>
      <c r="Z76" s="465"/>
      <c r="AA76" s="463"/>
      <c r="AB76" s="463"/>
      <c r="AC76" s="463"/>
      <c r="AD76" s="463"/>
      <c r="AE76" s="463"/>
      <c r="AF76" s="463"/>
      <c r="AG76" s="463"/>
      <c r="AH76" s="463"/>
      <c r="AI76" s="463"/>
      <c r="AJ76" s="480"/>
      <c r="AK76" s="463"/>
      <c r="AL76" s="463"/>
      <c r="AM76" s="480"/>
      <c r="AN76" s="463"/>
      <c r="AO76" s="463"/>
      <c r="AP76" s="480"/>
      <c r="AQ76" s="463"/>
      <c r="AR76" s="463"/>
      <c r="AS76" s="463"/>
      <c r="AT76" s="463"/>
      <c r="AU76" s="463"/>
      <c r="AV76" s="463"/>
      <c r="AW76" s="463"/>
      <c r="AX76" s="463"/>
      <c r="AY76" s="463"/>
      <c r="AZ76" s="463"/>
      <c r="BA76" s="463"/>
      <c r="BB76" s="479"/>
      <c r="BC76" s="461" t="s">
        <v>1598</v>
      </c>
      <c r="BD76" s="462"/>
      <c r="BE76" s="456"/>
      <c r="BF76" s="461"/>
      <c r="BG76" s="462"/>
      <c r="BH76" s="456"/>
      <c r="BI76" s="463"/>
      <c r="BJ76" s="463"/>
      <c r="BK76" s="456"/>
      <c r="BL76" s="461"/>
      <c r="BM76" s="462"/>
      <c r="BN76" s="456"/>
      <c r="BO76" s="461"/>
      <c r="BP76" s="462"/>
      <c r="BQ76" s="456"/>
      <c r="BR76" s="461" t="s">
        <v>1598</v>
      </c>
      <c r="BS76" s="462"/>
      <c r="BT76" s="456"/>
      <c r="BU76" s="463" t="s">
        <v>1598</v>
      </c>
      <c r="BV76" s="463"/>
      <c r="BW76" s="479"/>
      <c r="BX76" s="463"/>
      <c r="BY76" s="463"/>
      <c r="BZ76" s="479"/>
      <c r="CA76" s="463"/>
      <c r="CB76" s="463"/>
      <c r="CC76" s="479"/>
      <c r="CD76" s="463"/>
      <c r="CE76" s="463"/>
      <c r="CF76" s="463"/>
      <c r="CG76" s="463"/>
      <c r="CH76" s="463"/>
      <c r="CI76" s="463"/>
      <c r="CJ76" s="463"/>
      <c r="CK76" s="479"/>
      <c r="CL76" s="463" t="s">
        <v>1598</v>
      </c>
      <c r="CM76" s="463"/>
      <c r="CN76" s="456"/>
      <c r="CO76" s="463"/>
      <c r="CP76" s="463"/>
      <c r="CQ76" s="456"/>
      <c r="CR76" s="463"/>
      <c r="CS76" s="463"/>
      <c r="CT76" s="456"/>
      <c r="CU76" s="463"/>
      <c r="CV76" s="463"/>
      <c r="CW76" s="456"/>
      <c r="CX76" s="465"/>
      <c r="CY76" s="465"/>
      <c r="CZ76" s="456"/>
      <c r="DA76" s="463" t="s">
        <v>1598</v>
      </c>
      <c r="DB76" s="463"/>
      <c r="DC76" s="456"/>
      <c r="DD76" s="463" t="s">
        <v>1598</v>
      </c>
      <c r="DE76" s="463"/>
      <c r="DF76" s="479"/>
      <c r="DG76" s="463"/>
      <c r="DH76" s="463"/>
      <c r="DI76" s="479"/>
      <c r="DJ76" s="463"/>
      <c r="DK76" s="463"/>
      <c r="DL76" s="479"/>
      <c r="DM76" s="463"/>
      <c r="DN76" s="463"/>
      <c r="DP76" s="430"/>
      <c r="DQ76" s="430"/>
      <c r="DR76" s="431">
        <v>1</v>
      </c>
    </row>
    <row r="77" spans="1:122" s="454" customFormat="1" ht="18" customHeight="1">
      <c r="A77" s="506"/>
      <c r="B77" s="506"/>
      <c r="C77" s="506"/>
      <c r="D77" s="506"/>
      <c r="E77" s="506"/>
      <c r="F77" s="506"/>
      <c r="G77" s="506"/>
      <c r="H77" s="506"/>
      <c r="I77" s="506"/>
      <c r="J77" s="463"/>
      <c r="K77" s="463"/>
      <c r="L77" s="463"/>
      <c r="M77" s="1829" t="s">
        <v>2327</v>
      </c>
      <c r="N77" s="1829"/>
      <c r="O77" s="456"/>
      <c r="P77" s="1829" t="s">
        <v>2327</v>
      </c>
      <c r="Q77" s="1829"/>
      <c r="R77" s="456"/>
      <c r="S77" s="1830"/>
      <c r="T77" s="1830"/>
      <c r="U77" s="456"/>
      <c r="V77" s="1831"/>
      <c r="W77" s="1831"/>
      <c r="X77" s="456"/>
      <c r="Y77" s="1832"/>
      <c r="Z77" s="1832"/>
      <c r="AA77" s="466"/>
      <c r="AB77" s="1824" t="s">
        <v>2328</v>
      </c>
      <c r="AC77" s="1824"/>
      <c r="AD77" s="466"/>
      <c r="AE77" s="1825" t="s">
        <v>2329</v>
      </c>
      <c r="AF77" s="1825"/>
      <c r="AG77" s="466"/>
      <c r="AH77" s="1826"/>
      <c r="AI77" s="1826"/>
      <c r="AJ77" s="458"/>
      <c r="AK77" s="1827"/>
      <c r="AL77" s="1827"/>
      <c r="AM77" s="458"/>
      <c r="AN77" s="1828"/>
      <c r="AO77" s="1828"/>
      <c r="AP77" s="480"/>
      <c r="AQ77" s="463"/>
      <c r="AR77" s="463"/>
      <c r="AS77" s="463"/>
      <c r="AT77" s="463"/>
      <c r="AU77" s="463"/>
      <c r="AV77" s="463"/>
      <c r="AW77" s="463"/>
      <c r="AX77" s="463"/>
      <c r="AY77" s="463"/>
      <c r="AZ77" s="463"/>
      <c r="BA77" s="463"/>
      <c r="BB77" s="479"/>
      <c r="BC77" s="1829" t="s">
        <v>2330</v>
      </c>
      <c r="BD77" s="1829"/>
      <c r="BE77" s="456"/>
      <c r="BF77" s="1833"/>
      <c r="BG77" s="1833"/>
      <c r="BH77" s="456"/>
      <c r="BI77" s="1830"/>
      <c r="BJ77" s="1830"/>
      <c r="BK77" s="456"/>
      <c r="BL77" s="1831"/>
      <c r="BM77" s="1831"/>
      <c r="BN77" s="456"/>
      <c r="BO77" s="1832"/>
      <c r="BP77" s="1832"/>
      <c r="BQ77" s="456"/>
      <c r="BR77" s="1824" t="s">
        <v>2331</v>
      </c>
      <c r="BS77" s="1824"/>
      <c r="BT77" s="456"/>
      <c r="BU77" s="1825" t="s">
        <v>2332</v>
      </c>
      <c r="BV77" s="1825"/>
      <c r="BW77" s="479"/>
      <c r="BX77" s="463"/>
      <c r="BY77" s="463"/>
      <c r="BZ77" s="479"/>
      <c r="CA77" s="463"/>
      <c r="CB77" s="463"/>
      <c r="CC77" s="479"/>
      <c r="CD77" s="463"/>
      <c r="CE77" s="463"/>
      <c r="CF77" s="463"/>
      <c r="CG77" s="463"/>
      <c r="CH77" s="463"/>
      <c r="CI77" s="463"/>
      <c r="CJ77" s="463"/>
      <c r="CK77" s="479"/>
      <c r="CL77" s="1829" t="s">
        <v>2333</v>
      </c>
      <c r="CM77" s="1829"/>
      <c r="CN77" s="456"/>
      <c r="CO77" s="1833"/>
      <c r="CP77" s="1833"/>
      <c r="CQ77" s="456"/>
      <c r="CR77" s="1830"/>
      <c r="CS77" s="1830"/>
      <c r="CT77" s="456"/>
      <c r="CU77" s="1831"/>
      <c r="CV77" s="1831"/>
      <c r="CW77" s="456"/>
      <c r="CX77" s="1832"/>
      <c r="CY77" s="1832"/>
      <c r="CZ77" s="456"/>
      <c r="DA77" s="1824" t="s">
        <v>2334</v>
      </c>
      <c r="DB77" s="1824"/>
      <c r="DC77" s="456"/>
      <c r="DD77" s="1825" t="s">
        <v>2335</v>
      </c>
      <c r="DE77" s="1825"/>
      <c r="DF77" s="479"/>
      <c r="DG77" s="463"/>
      <c r="DH77" s="463"/>
      <c r="DI77" s="479"/>
      <c r="DJ77" s="463"/>
      <c r="DK77" s="463"/>
      <c r="DL77" s="479"/>
      <c r="DM77" s="463"/>
      <c r="DN77" s="463"/>
      <c r="DP77" s="430"/>
      <c r="DQ77" s="430"/>
      <c r="DR77" s="431">
        <v>1</v>
      </c>
    </row>
    <row r="78" spans="1:122" s="454" customFormat="1" ht="18" customHeight="1" thickBot="1">
      <c r="A78" s="506"/>
      <c r="B78" s="506"/>
      <c r="C78" s="506"/>
      <c r="D78" s="506"/>
      <c r="E78" s="506"/>
      <c r="F78" s="506"/>
      <c r="G78" s="506"/>
      <c r="H78" s="506"/>
      <c r="I78" s="506"/>
      <c r="J78" s="463"/>
      <c r="K78" s="463"/>
      <c r="L78" s="463"/>
      <c r="M78" s="463"/>
      <c r="N78" s="463"/>
      <c r="O78" s="463"/>
      <c r="P78" s="463"/>
      <c r="Q78" s="463"/>
      <c r="R78" s="463"/>
      <c r="S78" s="463"/>
      <c r="T78" s="463"/>
      <c r="U78" s="463"/>
      <c r="V78" s="463"/>
      <c r="W78" s="463"/>
      <c r="X78" s="463"/>
      <c r="Y78" s="465"/>
      <c r="Z78" s="465"/>
      <c r="AA78" s="463"/>
      <c r="AB78" s="463"/>
      <c r="AC78" s="463"/>
      <c r="AD78" s="463"/>
      <c r="AE78" s="463"/>
      <c r="AF78" s="463"/>
      <c r="AG78" s="463"/>
      <c r="AH78" s="463"/>
      <c r="AI78" s="463"/>
      <c r="AJ78" s="480"/>
      <c r="AK78" s="463"/>
      <c r="AL78" s="463"/>
      <c r="AM78" s="480"/>
      <c r="AN78" s="463"/>
      <c r="AO78" s="463"/>
      <c r="AP78" s="480"/>
      <c r="AQ78" s="463"/>
      <c r="AR78" s="463"/>
      <c r="AS78" s="463"/>
      <c r="AT78" s="463"/>
      <c r="AU78" s="463"/>
      <c r="AV78" s="463"/>
      <c r="AW78" s="463"/>
      <c r="AX78" s="463"/>
      <c r="AY78" s="463"/>
      <c r="AZ78" s="463"/>
      <c r="BA78" s="463"/>
      <c r="BB78" s="479"/>
      <c r="BC78" s="461" t="s">
        <v>1598</v>
      </c>
      <c r="BD78" s="462"/>
      <c r="BE78" s="456"/>
      <c r="BF78" s="461"/>
      <c r="BG78" s="462"/>
      <c r="BH78" s="456"/>
      <c r="BI78" s="463"/>
      <c r="BJ78" s="463"/>
      <c r="BK78" s="456"/>
      <c r="BL78" s="461"/>
      <c r="BM78" s="462"/>
      <c r="BN78" s="456"/>
      <c r="BO78" s="461"/>
      <c r="BP78" s="462"/>
      <c r="BQ78" s="456"/>
      <c r="BR78" s="461" t="s">
        <v>1598</v>
      </c>
      <c r="BS78" s="462"/>
      <c r="BT78" s="456"/>
      <c r="BU78" s="463" t="s">
        <v>1598</v>
      </c>
      <c r="BV78" s="463"/>
      <c r="BW78" s="479"/>
      <c r="BX78" s="463"/>
      <c r="BY78" s="463"/>
      <c r="BZ78" s="479"/>
      <c r="CA78" s="463"/>
      <c r="CB78" s="463"/>
      <c r="CC78" s="479"/>
      <c r="CD78" s="463"/>
      <c r="CE78" s="463"/>
      <c r="CF78" s="463"/>
      <c r="CG78" s="463"/>
      <c r="CH78" s="463"/>
      <c r="CI78" s="463"/>
      <c r="CJ78" s="463"/>
      <c r="CK78" s="479"/>
      <c r="CL78" s="463" t="s">
        <v>1598</v>
      </c>
      <c r="CM78" s="463"/>
      <c r="CN78" s="456"/>
      <c r="CO78" s="463"/>
      <c r="CP78" s="463"/>
      <c r="CQ78" s="456"/>
      <c r="CR78" s="463"/>
      <c r="CS78" s="463"/>
      <c r="CT78" s="456"/>
      <c r="CU78" s="463"/>
      <c r="CV78" s="463"/>
      <c r="CW78" s="456"/>
      <c r="CX78" s="465"/>
      <c r="CY78" s="465"/>
      <c r="CZ78" s="456"/>
      <c r="DA78" s="463" t="s">
        <v>1598</v>
      </c>
      <c r="DB78" s="463"/>
      <c r="DC78" s="456"/>
      <c r="DD78" s="463" t="s">
        <v>1598</v>
      </c>
      <c r="DE78" s="463"/>
      <c r="DF78" s="479"/>
      <c r="DG78" s="463"/>
      <c r="DH78" s="463"/>
      <c r="DI78" s="479"/>
      <c r="DJ78" s="463"/>
      <c r="DK78" s="463"/>
      <c r="DL78" s="479"/>
      <c r="DM78" s="463"/>
      <c r="DN78" s="463"/>
      <c r="DP78" s="430"/>
      <c r="DQ78" s="430"/>
      <c r="DR78" s="431">
        <v>1</v>
      </c>
    </row>
    <row r="79" spans="1:122" s="454" customFormat="1" ht="18" customHeight="1">
      <c r="A79" s="506"/>
      <c r="B79" s="506"/>
      <c r="C79" s="506"/>
      <c r="D79" s="506"/>
      <c r="E79" s="506"/>
      <c r="F79" s="506"/>
      <c r="G79" s="506"/>
      <c r="H79" s="506"/>
      <c r="I79" s="506"/>
      <c r="J79" s="463"/>
      <c r="K79" s="463"/>
      <c r="L79" s="463"/>
      <c r="M79" s="1829" t="s">
        <v>2336</v>
      </c>
      <c r="N79" s="1829"/>
      <c r="O79" s="456"/>
      <c r="P79" s="1829" t="s">
        <v>2336</v>
      </c>
      <c r="Q79" s="1829"/>
      <c r="R79" s="456"/>
      <c r="S79" s="1830"/>
      <c r="T79" s="1830"/>
      <c r="U79" s="456"/>
      <c r="V79" s="1831"/>
      <c r="W79" s="1831"/>
      <c r="X79" s="456"/>
      <c r="Y79" s="1832"/>
      <c r="Z79" s="1832"/>
      <c r="AA79" s="466"/>
      <c r="AB79" s="1824" t="s">
        <v>2261</v>
      </c>
      <c r="AC79" s="1824"/>
      <c r="AD79" s="466"/>
      <c r="AE79" s="1825" t="s">
        <v>2337</v>
      </c>
      <c r="AF79" s="1825"/>
      <c r="AG79" s="466"/>
      <c r="AH79" s="1826"/>
      <c r="AI79" s="1826"/>
      <c r="AJ79" s="458"/>
      <c r="AK79" s="1827"/>
      <c r="AL79" s="1827"/>
      <c r="AM79" s="458"/>
      <c r="AN79" s="1828"/>
      <c r="AO79" s="1828"/>
      <c r="AP79" s="480"/>
      <c r="AQ79" s="463"/>
      <c r="AR79" s="463"/>
      <c r="AS79" s="463"/>
      <c r="AT79" s="463"/>
      <c r="AU79" s="463"/>
      <c r="AV79" s="463"/>
      <c r="AW79" s="463"/>
      <c r="AX79" s="463"/>
      <c r="AY79" s="463"/>
      <c r="AZ79" s="463"/>
      <c r="BA79" s="463"/>
      <c r="BB79" s="479"/>
      <c r="BC79" s="1829" t="s">
        <v>2338</v>
      </c>
      <c r="BD79" s="1829"/>
      <c r="BE79" s="456"/>
      <c r="BF79" s="1833"/>
      <c r="BG79" s="1833"/>
      <c r="BH79" s="456"/>
      <c r="BI79" s="1830"/>
      <c r="BJ79" s="1830"/>
      <c r="BK79" s="456"/>
      <c r="BL79" s="1831"/>
      <c r="BM79" s="1831"/>
      <c r="BN79" s="456"/>
      <c r="BO79" s="1832"/>
      <c r="BP79" s="1832"/>
      <c r="BQ79" s="456"/>
      <c r="BR79" s="1824" t="s">
        <v>2339</v>
      </c>
      <c r="BS79" s="1824"/>
      <c r="BT79" s="456"/>
      <c r="BU79" s="1825" t="s">
        <v>2340</v>
      </c>
      <c r="BV79" s="1825"/>
      <c r="BW79" s="479"/>
      <c r="BX79" s="463"/>
      <c r="BY79" s="463"/>
      <c r="BZ79" s="479"/>
      <c r="CA79" s="463"/>
      <c r="CB79" s="463"/>
      <c r="CC79" s="479"/>
      <c r="CD79" s="463"/>
      <c r="CE79" s="463"/>
      <c r="CF79" s="463"/>
      <c r="CG79" s="463"/>
      <c r="CH79" s="463"/>
      <c r="CI79" s="463"/>
      <c r="CJ79" s="463"/>
      <c r="CK79" s="479"/>
      <c r="CL79" s="1829" t="s">
        <v>2341</v>
      </c>
      <c r="CM79" s="1829"/>
      <c r="CN79" s="456"/>
      <c r="CO79" s="1833"/>
      <c r="CP79" s="1833"/>
      <c r="CQ79" s="456"/>
      <c r="CR79" s="1830"/>
      <c r="CS79" s="1830"/>
      <c r="CT79" s="456"/>
      <c r="CU79" s="1831"/>
      <c r="CV79" s="1831"/>
      <c r="CW79" s="456"/>
      <c r="CX79" s="1832"/>
      <c r="CY79" s="1832"/>
      <c r="CZ79" s="456"/>
      <c r="DA79" s="1824" t="s">
        <v>2342</v>
      </c>
      <c r="DB79" s="1824"/>
      <c r="DC79" s="456"/>
      <c r="DD79" s="1825" t="s">
        <v>2343</v>
      </c>
      <c r="DE79" s="1825"/>
      <c r="DF79" s="479"/>
      <c r="DG79" s="463"/>
      <c r="DH79" s="463"/>
      <c r="DI79" s="479"/>
      <c r="DJ79" s="463"/>
      <c r="DK79" s="463"/>
      <c r="DL79" s="479"/>
      <c r="DM79" s="463"/>
      <c r="DN79" s="463"/>
      <c r="DP79" s="430"/>
      <c r="DQ79" s="430"/>
      <c r="DR79" s="431">
        <v>1</v>
      </c>
    </row>
    <row r="80" spans="1:122" s="454" customFormat="1" ht="18" customHeight="1" thickBot="1">
      <c r="A80" s="506"/>
      <c r="B80" s="506"/>
      <c r="C80" s="506"/>
      <c r="D80" s="506"/>
      <c r="E80" s="506"/>
      <c r="F80" s="506"/>
      <c r="G80" s="506"/>
      <c r="H80" s="506"/>
      <c r="I80" s="506"/>
      <c r="J80" s="463"/>
      <c r="K80" s="463"/>
      <c r="L80" s="463"/>
      <c r="M80" s="463"/>
      <c r="N80" s="463"/>
      <c r="O80" s="463"/>
      <c r="P80" s="463"/>
      <c r="Q80" s="463"/>
      <c r="R80" s="463"/>
      <c r="S80" s="463"/>
      <c r="T80" s="463"/>
      <c r="U80" s="463"/>
      <c r="V80" s="463"/>
      <c r="W80" s="463"/>
      <c r="X80" s="463"/>
      <c r="Y80" s="465"/>
      <c r="Z80" s="465"/>
      <c r="AA80" s="463"/>
      <c r="AB80" s="463"/>
      <c r="AC80" s="463"/>
      <c r="AD80" s="463"/>
      <c r="AE80" s="463"/>
      <c r="AF80" s="463"/>
      <c r="AG80" s="463"/>
      <c r="AH80" s="463"/>
      <c r="AI80" s="463"/>
      <c r="AJ80" s="480"/>
      <c r="AK80" s="463"/>
      <c r="AL80" s="463"/>
      <c r="AM80" s="480"/>
      <c r="AN80" s="463"/>
      <c r="AO80" s="463"/>
      <c r="AP80" s="480"/>
      <c r="AQ80" s="463"/>
      <c r="AR80" s="463"/>
      <c r="AS80" s="463"/>
      <c r="AT80" s="463"/>
      <c r="AU80" s="463"/>
      <c r="AV80" s="463"/>
      <c r="AW80" s="463"/>
      <c r="AX80" s="463"/>
      <c r="AY80" s="463"/>
      <c r="AZ80" s="463"/>
      <c r="BA80" s="463"/>
      <c r="BB80" s="479"/>
      <c r="BC80" s="461" t="s">
        <v>1598</v>
      </c>
      <c r="BD80" s="462"/>
      <c r="BE80" s="456"/>
      <c r="BF80" s="461"/>
      <c r="BG80" s="462"/>
      <c r="BH80" s="456"/>
      <c r="BI80" s="463"/>
      <c r="BJ80" s="463"/>
      <c r="BK80" s="456"/>
      <c r="BL80" s="461"/>
      <c r="BM80" s="462"/>
      <c r="BN80" s="456"/>
      <c r="BO80" s="461"/>
      <c r="BP80" s="462"/>
      <c r="BQ80" s="456"/>
      <c r="BR80" s="461" t="s">
        <v>1598</v>
      </c>
      <c r="BS80" s="462"/>
      <c r="BT80" s="456"/>
      <c r="BU80" s="463" t="s">
        <v>1598</v>
      </c>
      <c r="BV80" s="463"/>
      <c r="BW80" s="479"/>
      <c r="BX80" s="463"/>
      <c r="BY80" s="463"/>
      <c r="BZ80" s="479"/>
      <c r="CA80" s="463"/>
      <c r="CB80" s="463"/>
      <c r="CC80" s="479"/>
      <c r="CD80" s="463"/>
      <c r="CE80" s="463"/>
      <c r="CF80" s="463"/>
      <c r="CG80" s="463"/>
      <c r="CH80" s="463"/>
      <c r="CI80" s="463"/>
      <c r="CJ80" s="463"/>
      <c r="CK80" s="479"/>
      <c r="CL80" s="463"/>
      <c r="CM80" s="463"/>
      <c r="CN80" s="456"/>
      <c r="CO80" s="463"/>
      <c r="CP80" s="463"/>
      <c r="CQ80" s="456"/>
      <c r="CR80" s="463"/>
      <c r="CS80" s="463"/>
      <c r="CT80" s="456"/>
      <c r="CU80" s="463"/>
      <c r="CV80" s="463"/>
      <c r="CW80" s="456"/>
      <c r="CX80" s="465"/>
      <c r="CY80" s="465"/>
      <c r="CZ80" s="456"/>
      <c r="DA80" s="463" t="s">
        <v>1598</v>
      </c>
      <c r="DB80" s="463"/>
      <c r="DC80" s="456"/>
      <c r="DD80" s="463" t="s">
        <v>1598</v>
      </c>
      <c r="DE80" s="463"/>
      <c r="DF80" s="479"/>
      <c r="DG80" s="463"/>
      <c r="DH80" s="463"/>
      <c r="DI80" s="479"/>
      <c r="DJ80" s="463"/>
      <c r="DK80" s="463"/>
      <c r="DL80" s="479"/>
      <c r="DM80" s="463"/>
      <c r="DN80" s="463"/>
      <c r="DP80" s="430"/>
      <c r="DQ80" s="430"/>
      <c r="DR80" s="431">
        <v>1</v>
      </c>
    </row>
    <row r="81" spans="1:122" s="454" customFormat="1" ht="18" customHeight="1">
      <c r="A81" s="506"/>
      <c r="B81" s="506"/>
      <c r="C81" s="506"/>
      <c r="D81" s="506"/>
      <c r="E81" s="506"/>
      <c r="F81" s="506"/>
      <c r="G81" s="506"/>
      <c r="H81" s="506"/>
      <c r="I81" s="506"/>
      <c r="J81" s="463"/>
      <c r="K81" s="463"/>
      <c r="L81" s="463"/>
      <c r="M81" s="1829" t="s">
        <v>2344</v>
      </c>
      <c r="N81" s="1829"/>
      <c r="O81" s="456"/>
      <c r="P81" s="1829" t="s">
        <v>2344</v>
      </c>
      <c r="Q81" s="1829"/>
      <c r="R81" s="456"/>
      <c r="S81" s="1830"/>
      <c r="T81" s="1830"/>
      <c r="U81" s="456"/>
      <c r="V81" s="1831"/>
      <c r="W81" s="1831"/>
      <c r="X81" s="456"/>
      <c r="Y81" s="1832"/>
      <c r="Z81" s="1832"/>
      <c r="AA81" s="466"/>
      <c r="AB81" s="1824" t="s">
        <v>2270</v>
      </c>
      <c r="AC81" s="1824"/>
      <c r="AD81" s="466"/>
      <c r="AE81" s="1825" t="s">
        <v>2345</v>
      </c>
      <c r="AF81" s="1825"/>
      <c r="AG81" s="466"/>
      <c r="AH81" s="1826"/>
      <c r="AI81" s="1826"/>
      <c r="AJ81" s="458"/>
      <c r="AK81" s="1827"/>
      <c r="AL81" s="1827"/>
      <c r="AM81" s="458"/>
      <c r="AN81" s="1828"/>
      <c r="AO81" s="1828"/>
      <c r="AP81" s="480"/>
      <c r="AQ81" s="463"/>
      <c r="AR81" s="463"/>
      <c r="AS81" s="463"/>
      <c r="AT81" s="463"/>
      <c r="AU81" s="463"/>
      <c r="AV81" s="463"/>
      <c r="AW81" s="463"/>
      <c r="AX81" s="463"/>
      <c r="AY81" s="463"/>
      <c r="AZ81" s="463"/>
      <c r="BA81" s="463"/>
      <c r="BB81" s="479"/>
      <c r="BC81" s="1829"/>
      <c r="BD81" s="1829"/>
      <c r="BE81" s="456"/>
      <c r="BF81" s="1833"/>
      <c r="BG81" s="1833"/>
      <c r="BH81" s="456"/>
      <c r="BI81" s="1830"/>
      <c r="BJ81" s="1830"/>
      <c r="BK81" s="456"/>
      <c r="BL81" s="1831"/>
      <c r="BM81" s="1831"/>
      <c r="BN81" s="456"/>
      <c r="BO81" s="1832"/>
      <c r="BP81" s="1832"/>
      <c r="BQ81" s="456"/>
      <c r="BR81" s="1824" t="s">
        <v>2273</v>
      </c>
      <c r="BS81" s="1824"/>
      <c r="BT81" s="456"/>
      <c r="BU81" s="1825" t="s">
        <v>2346</v>
      </c>
      <c r="BV81" s="1825"/>
      <c r="BW81" s="479"/>
      <c r="BX81" s="463"/>
      <c r="BY81" s="463"/>
      <c r="BZ81" s="479"/>
      <c r="CA81" s="463"/>
      <c r="CB81" s="463"/>
      <c r="CC81" s="479"/>
      <c r="CD81" s="463"/>
      <c r="CE81" s="463"/>
      <c r="CF81" s="463"/>
      <c r="CG81" s="463"/>
      <c r="CH81" s="463"/>
      <c r="CI81" s="463"/>
      <c r="CJ81" s="463"/>
      <c r="CK81" s="479"/>
      <c r="CL81" s="1829"/>
      <c r="CM81" s="1829"/>
      <c r="CN81" s="456"/>
      <c r="CO81" s="1833"/>
      <c r="CP81" s="1833"/>
      <c r="CQ81" s="456"/>
      <c r="CR81" s="1830"/>
      <c r="CS81" s="1830"/>
      <c r="CT81" s="456"/>
      <c r="CU81" s="1831"/>
      <c r="CV81" s="1831"/>
      <c r="CW81" s="456"/>
      <c r="CX81" s="1832"/>
      <c r="CY81" s="1832"/>
      <c r="CZ81" s="456"/>
      <c r="DA81" s="1824" t="s">
        <v>2275</v>
      </c>
      <c r="DB81" s="1824"/>
      <c r="DC81" s="456"/>
      <c r="DD81" s="1825" t="s">
        <v>2347</v>
      </c>
      <c r="DE81" s="1825"/>
      <c r="DF81" s="479"/>
      <c r="DG81" s="463"/>
      <c r="DH81" s="463"/>
      <c r="DI81" s="479"/>
      <c r="DJ81" s="463"/>
      <c r="DK81" s="463"/>
      <c r="DL81" s="479"/>
      <c r="DM81" s="463"/>
      <c r="DN81" s="463"/>
      <c r="DP81" s="430"/>
      <c r="DQ81" s="430"/>
      <c r="DR81" s="431">
        <v>1</v>
      </c>
    </row>
    <row r="82" spans="1:122" s="454" customFormat="1" ht="18" customHeight="1" thickBot="1">
      <c r="A82" s="506"/>
      <c r="B82" s="506"/>
      <c r="C82" s="506"/>
      <c r="D82" s="506"/>
      <c r="E82" s="506"/>
      <c r="F82" s="506"/>
      <c r="G82" s="506"/>
      <c r="H82" s="506"/>
      <c r="I82" s="506"/>
      <c r="J82" s="463"/>
      <c r="K82" s="463"/>
      <c r="L82" s="463"/>
      <c r="M82" s="463"/>
      <c r="N82" s="463"/>
      <c r="O82" s="463"/>
      <c r="P82" s="463"/>
      <c r="Q82" s="463"/>
      <c r="R82" s="463"/>
      <c r="S82" s="463"/>
      <c r="T82" s="463"/>
      <c r="U82" s="463"/>
      <c r="V82" s="463"/>
      <c r="W82" s="463"/>
      <c r="X82" s="463"/>
      <c r="Y82" s="465"/>
      <c r="Z82" s="465"/>
      <c r="AA82" s="463"/>
      <c r="AB82" s="463"/>
      <c r="AC82" s="463"/>
      <c r="AD82" s="463"/>
      <c r="AE82" s="463"/>
      <c r="AF82" s="463"/>
      <c r="AG82" s="463"/>
      <c r="AH82" s="463"/>
      <c r="AI82" s="463"/>
      <c r="AJ82" s="480"/>
      <c r="AK82" s="463"/>
      <c r="AL82" s="463"/>
      <c r="AM82" s="480"/>
      <c r="AN82" s="463"/>
      <c r="AO82" s="463"/>
      <c r="AP82" s="480"/>
      <c r="AQ82" s="463"/>
      <c r="AR82" s="463"/>
      <c r="AS82" s="463"/>
      <c r="AT82" s="463"/>
      <c r="AU82" s="463"/>
      <c r="AV82" s="463"/>
      <c r="AW82" s="463"/>
      <c r="AX82" s="463"/>
      <c r="AY82" s="463"/>
      <c r="AZ82" s="463"/>
      <c r="BA82" s="463"/>
      <c r="BB82" s="479"/>
      <c r="BC82" s="461"/>
      <c r="BD82" s="462"/>
      <c r="BE82" s="456"/>
      <c r="BF82" s="461"/>
      <c r="BG82" s="462"/>
      <c r="BH82" s="456"/>
      <c r="BI82" s="463"/>
      <c r="BJ82" s="463"/>
      <c r="BK82" s="456"/>
      <c r="BL82" s="461"/>
      <c r="BM82" s="462"/>
      <c r="BN82" s="456"/>
      <c r="BO82" s="461"/>
      <c r="BP82" s="462"/>
      <c r="BQ82" s="456"/>
      <c r="BR82" s="461" t="s">
        <v>1598</v>
      </c>
      <c r="BS82" s="462"/>
      <c r="BT82" s="456"/>
      <c r="BU82" s="463" t="s">
        <v>1598</v>
      </c>
      <c r="BV82" s="463"/>
      <c r="BW82" s="479"/>
      <c r="BX82" s="463"/>
      <c r="BY82" s="463"/>
      <c r="BZ82" s="479"/>
      <c r="CA82" s="463"/>
      <c r="CB82" s="463"/>
      <c r="CC82" s="479"/>
      <c r="CD82" s="463"/>
      <c r="CE82" s="463"/>
      <c r="CF82" s="463"/>
      <c r="CG82" s="463"/>
      <c r="CH82" s="463"/>
      <c r="CI82" s="463"/>
      <c r="CJ82" s="463"/>
      <c r="CK82" s="479"/>
      <c r="CL82" s="463"/>
      <c r="CM82" s="463"/>
      <c r="CN82" s="456"/>
      <c r="CO82" s="463"/>
      <c r="CP82" s="463"/>
      <c r="CQ82" s="456"/>
      <c r="CR82" s="463"/>
      <c r="CS82" s="463"/>
      <c r="CT82" s="456"/>
      <c r="CU82" s="463"/>
      <c r="CV82" s="463"/>
      <c r="CW82" s="456"/>
      <c r="CX82" s="465"/>
      <c r="CY82" s="465"/>
      <c r="CZ82" s="456"/>
      <c r="DA82" s="463" t="s">
        <v>1598</v>
      </c>
      <c r="DB82" s="463"/>
      <c r="DC82" s="456"/>
      <c r="DD82" s="463" t="s">
        <v>1598</v>
      </c>
      <c r="DE82" s="463"/>
      <c r="DF82" s="479"/>
      <c r="DG82" s="463"/>
      <c r="DH82" s="463"/>
      <c r="DI82" s="479"/>
      <c r="DJ82" s="463"/>
      <c r="DK82" s="463"/>
      <c r="DL82" s="479"/>
      <c r="DM82" s="463"/>
      <c r="DN82" s="463"/>
      <c r="DP82" s="430"/>
      <c r="DQ82" s="430"/>
      <c r="DR82" s="431">
        <v>1</v>
      </c>
    </row>
    <row r="83" spans="1:122" s="454" customFormat="1" ht="18" customHeight="1">
      <c r="A83" s="506"/>
      <c r="B83" s="506"/>
      <c r="C83" s="506"/>
      <c r="D83" s="506"/>
      <c r="E83" s="506"/>
      <c r="F83" s="506"/>
      <c r="G83" s="506"/>
      <c r="H83" s="506"/>
      <c r="I83" s="506"/>
      <c r="J83" s="463"/>
      <c r="K83" s="463"/>
      <c r="L83" s="463"/>
      <c r="M83" s="1829"/>
      <c r="N83" s="1829"/>
      <c r="O83" s="456"/>
      <c r="P83" s="1829"/>
      <c r="Q83" s="1829"/>
      <c r="R83" s="456"/>
      <c r="S83" s="1830"/>
      <c r="T83" s="1830"/>
      <c r="U83" s="456"/>
      <c r="V83" s="1831"/>
      <c r="W83" s="1831"/>
      <c r="X83" s="456"/>
      <c r="Y83" s="1832"/>
      <c r="Z83" s="1832"/>
      <c r="AA83" s="466"/>
      <c r="AB83" s="1824" t="s">
        <v>2348</v>
      </c>
      <c r="AC83" s="1824"/>
      <c r="AD83" s="466"/>
      <c r="AE83" s="1825" t="s">
        <v>2349</v>
      </c>
      <c r="AF83" s="1825"/>
      <c r="AG83" s="466"/>
      <c r="AH83" s="1826"/>
      <c r="AI83" s="1826"/>
      <c r="AJ83" s="458"/>
      <c r="AK83" s="1827"/>
      <c r="AL83" s="1827"/>
      <c r="AM83" s="458"/>
      <c r="AN83" s="1828"/>
      <c r="AO83" s="1828"/>
      <c r="AP83" s="480"/>
      <c r="AQ83" s="463"/>
      <c r="AR83" s="463"/>
      <c r="AS83" s="463"/>
      <c r="AT83" s="463"/>
      <c r="AU83" s="463"/>
      <c r="AV83" s="463"/>
      <c r="AW83" s="463"/>
      <c r="AX83" s="463"/>
      <c r="AY83" s="463"/>
      <c r="AZ83" s="463"/>
      <c r="BA83" s="463"/>
      <c r="BB83" s="479"/>
      <c r="BC83" s="463"/>
      <c r="BD83" s="463"/>
      <c r="BE83" s="479"/>
      <c r="BF83" s="463"/>
      <c r="BG83" s="463"/>
      <c r="BH83" s="479"/>
      <c r="BI83" s="463"/>
      <c r="BJ83" s="463"/>
      <c r="BK83" s="479"/>
      <c r="BL83" s="463"/>
      <c r="BM83" s="463"/>
      <c r="BN83" s="479"/>
      <c r="BO83" s="463"/>
      <c r="BP83" s="463"/>
      <c r="BQ83" s="479"/>
      <c r="BR83" s="1824" t="s">
        <v>2282</v>
      </c>
      <c r="BS83" s="1824"/>
      <c r="BT83" s="456"/>
      <c r="BU83" s="1825" t="s">
        <v>2350</v>
      </c>
      <c r="BV83" s="1825"/>
      <c r="BW83" s="479"/>
      <c r="BX83" s="463"/>
      <c r="BY83" s="463"/>
      <c r="BZ83" s="479"/>
      <c r="CA83" s="463"/>
      <c r="CB83" s="463"/>
      <c r="CC83" s="479"/>
      <c r="CD83" s="463"/>
      <c r="CE83" s="463"/>
      <c r="CF83" s="463"/>
      <c r="CG83" s="463"/>
      <c r="CH83" s="463"/>
      <c r="CI83" s="463"/>
      <c r="CJ83" s="463"/>
      <c r="CK83" s="479"/>
      <c r="CL83" s="463"/>
      <c r="CM83" s="463"/>
      <c r="CN83" s="479"/>
      <c r="CO83" s="463"/>
      <c r="CP83" s="463"/>
      <c r="CQ83" s="479"/>
      <c r="CR83" s="463"/>
      <c r="CS83" s="463"/>
      <c r="CT83" s="479"/>
      <c r="CU83" s="463"/>
      <c r="CV83" s="463"/>
      <c r="CW83" s="479"/>
      <c r="CX83" s="463"/>
      <c r="CY83" s="463"/>
      <c r="CZ83" s="479"/>
      <c r="DA83" s="1824" t="s">
        <v>2285</v>
      </c>
      <c r="DB83" s="1824"/>
      <c r="DC83" s="456"/>
      <c r="DD83" s="1825" t="s">
        <v>2351</v>
      </c>
      <c r="DE83" s="1825"/>
      <c r="DF83" s="479"/>
      <c r="DG83" s="463"/>
      <c r="DH83" s="463"/>
      <c r="DI83" s="479"/>
      <c r="DJ83" s="463"/>
      <c r="DK83" s="463"/>
      <c r="DL83" s="479"/>
      <c r="DM83" s="463"/>
      <c r="DN83" s="463"/>
      <c r="DP83" s="430"/>
      <c r="DQ83" s="430"/>
      <c r="DR83" s="431">
        <v>1</v>
      </c>
    </row>
    <row r="84" spans="1:122" s="454" customFormat="1" ht="18" customHeight="1" thickBot="1">
      <c r="J84" s="463"/>
      <c r="K84" s="463"/>
      <c r="L84" s="463"/>
      <c r="M84" s="463"/>
      <c r="N84" s="463"/>
      <c r="O84" s="463"/>
      <c r="P84" s="463"/>
      <c r="Q84" s="463"/>
      <c r="R84" s="463"/>
      <c r="S84" s="463"/>
      <c r="T84" s="463"/>
      <c r="U84" s="463"/>
      <c r="V84" s="463"/>
      <c r="W84" s="463"/>
      <c r="X84" s="463"/>
      <c r="Y84" s="465"/>
      <c r="Z84" s="465"/>
      <c r="AA84" s="463"/>
      <c r="AB84" s="463"/>
      <c r="AC84" s="463"/>
      <c r="AD84" s="463"/>
      <c r="AE84" s="463"/>
      <c r="AF84" s="463"/>
      <c r="AG84" s="463"/>
      <c r="AH84" s="463"/>
      <c r="AI84" s="463"/>
      <c r="AJ84" s="480"/>
      <c r="AK84" s="463"/>
      <c r="AL84" s="463"/>
      <c r="AM84" s="480"/>
      <c r="AN84" s="463"/>
      <c r="AO84" s="463"/>
      <c r="AP84" s="480"/>
      <c r="AQ84" s="463"/>
      <c r="AR84" s="463"/>
      <c r="AS84" s="463"/>
      <c r="AT84" s="463"/>
      <c r="AU84" s="463"/>
      <c r="AV84" s="463"/>
      <c r="AW84" s="463"/>
      <c r="AX84" s="463"/>
      <c r="AY84" s="463"/>
      <c r="AZ84" s="463"/>
      <c r="BA84" s="463"/>
      <c r="BB84" s="479"/>
      <c r="BC84" s="463"/>
      <c r="BD84" s="463"/>
      <c r="BE84" s="479"/>
      <c r="BF84" s="463"/>
      <c r="BG84" s="463"/>
      <c r="BH84" s="479"/>
      <c r="BI84" s="463"/>
      <c r="BJ84" s="463"/>
      <c r="BK84" s="479"/>
      <c r="BL84" s="463"/>
      <c r="BM84" s="463"/>
      <c r="BN84" s="479"/>
      <c r="BO84" s="463"/>
      <c r="BP84" s="463"/>
      <c r="BQ84" s="479"/>
      <c r="BR84" s="461" t="s">
        <v>1598</v>
      </c>
      <c r="BS84" s="462"/>
      <c r="BT84" s="456"/>
      <c r="BU84" s="463" t="s">
        <v>1598</v>
      </c>
      <c r="BV84" s="463"/>
      <c r="BW84" s="479"/>
      <c r="BX84" s="463"/>
      <c r="BY84" s="463"/>
      <c r="BZ84" s="479"/>
      <c r="CA84" s="463"/>
      <c r="CB84" s="463"/>
      <c r="CC84" s="479"/>
      <c r="CD84" s="463"/>
      <c r="CE84" s="463"/>
      <c r="CF84" s="463"/>
      <c r="CG84" s="463"/>
      <c r="CH84" s="463"/>
      <c r="CI84" s="463"/>
      <c r="CJ84" s="463"/>
      <c r="CK84" s="479"/>
      <c r="CL84" s="463"/>
      <c r="CM84" s="463"/>
      <c r="CN84" s="479"/>
      <c r="CO84" s="463"/>
      <c r="CP84" s="463"/>
      <c r="CQ84" s="479"/>
      <c r="CR84" s="463"/>
      <c r="CS84" s="463"/>
      <c r="CT84" s="479"/>
      <c r="CU84" s="463"/>
      <c r="CV84" s="463"/>
      <c r="CW84" s="479"/>
      <c r="CX84" s="463"/>
      <c r="CY84" s="463"/>
      <c r="CZ84" s="479"/>
      <c r="DA84" s="463" t="s">
        <v>1598</v>
      </c>
      <c r="DB84" s="463"/>
      <c r="DC84" s="456"/>
      <c r="DD84" s="463" t="s">
        <v>1598</v>
      </c>
      <c r="DE84" s="463"/>
      <c r="DF84" s="479"/>
      <c r="DG84" s="463"/>
      <c r="DH84" s="463"/>
      <c r="DI84" s="479"/>
      <c r="DJ84" s="463"/>
      <c r="DK84" s="463"/>
      <c r="DL84" s="479"/>
      <c r="DM84" s="463"/>
      <c r="DN84" s="463"/>
      <c r="DP84" s="430"/>
      <c r="DQ84" s="430"/>
      <c r="DR84" s="431">
        <v>1</v>
      </c>
    </row>
    <row r="85" spans="1:122" s="454" customFormat="1" ht="18" customHeight="1">
      <c r="J85" s="463"/>
      <c r="K85" s="463"/>
      <c r="L85" s="463"/>
      <c r="M85" s="463"/>
      <c r="N85" s="463"/>
      <c r="O85" s="463"/>
      <c r="P85" s="463"/>
      <c r="Q85" s="463"/>
      <c r="R85" s="463"/>
      <c r="S85" s="463"/>
      <c r="T85" s="463"/>
      <c r="U85" s="463"/>
      <c r="V85" s="463"/>
      <c r="W85" s="463"/>
      <c r="X85" s="463"/>
      <c r="Y85" s="463"/>
      <c r="Z85" s="463"/>
      <c r="AA85" s="463"/>
      <c r="AB85" s="1824" t="s">
        <v>2352</v>
      </c>
      <c r="AC85" s="1824"/>
      <c r="AD85" s="466"/>
      <c r="AE85" s="1825" t="s">
        <v>2353</v>
      </c>
      <c r="AF85" s="1825"/>
      <c r="AG85" s="463"/>
      <c r="AH85" s="463"/>
      <c r="AI85" s="463"/>
      <c r="AJ85" s="480"/>
      <c r="AK85" s="463"/>
      <c r="AL85" s="463"/>
      <c r="AM85" s="480"/>
      <c r="AN85" s="463"/>
      <c r="AO85" s="463"/>
      <c r="AP85" s="480"/>
      <c r="AQ85" s="463"/>
      <c r="AR85" s="463"/>
      <c r="AS85" s="463"/>
      <c r="AT85" s="463"/>
      <c r="AU85" s="463"/>
      <c r="AV85" s="463"/>
      <c r="AW85" s="463"/>
      <c r="AX85" s="463"/>
      <c r="AY85" s="463"/>
      <c r="AZ85" s="463"/>
      <c r="BA85" s="463"/>
      <c r="BB85" s="479"/>
      <c r="BC85" s="463"/>
      <c r="BD85" s="463"/>
      <c r="BE85" s="479"/>
      <c r="BF85" s="463"/>
      <c r="BG85" s="463"/>
      <c r="BH85" s="479"/>
      <c r="BI85" s="463"/>
      <c r="BJ85" s="463"/>
      <c r="BK85" s="479"/>
      <c r="BL85" s="463"/>
      <c r="BM85" s="463"/>
      <c r="BN85" s="479"/>
      <c r="BO85" s="463"/>
      <c r="BP85" s="463"/>
      <c r="BQ85" s="479"/>
      <c r="BR85" s="1824" t="s">
        <v>2354</v>
      </c>
      <c r="BS85" s="1824"/>
      <c r="BT85" s="456"/>
      <c r="BU85" s="1825" t="s">
        <v>2355</v>
      </c>
      <c r="BV85" s="1825"/>
      <c r="BW85" s="479"/>
      <c r="BX85" s="463"/>
      <c r="BY85" s="463"/>
      <c r="BZ85" s="479"/>
      <c r="CA85" s="463"/>
      <c r="CB85" s="463"/>
      <c r="CC85" s="479"/>
      <c r="CD85" s="463"/>
      <c r="CE85" s="463"/>
      <c r="CF85" s="463"/>
      <c r="CG85" s="463"/>
      <c r="CH85" s="463"/>
      <c r="CI85" s="463"/>
      <c r="CJ85" s="463"/>
      <c r="CK85" s="479"/>
      <c r="CL85" s="463"/>
      <c r="CM85" s="463"/>
      <c r="CN85" s="479"/>
      <c r="CO85" s="463"/>
      <c r="CP85" s="463"/>
      <c r="CQ85" s="479"/>
      <c r="CR85" s="463"/>
      <c r="CS85" s="463"/>
      <c r="CT85" s="479"/>
      <c r="CU85" s="463"/>
      <c r="CV85" s="463"/>
      <c r="CW85" s="479"/>
      <c r="CX85" s="463"/>
      <c r="CY85" s="463"/>
      <c r="CZ85" s="479"/>
      <c r="DA85" s="1824" t="s">
        <v>2356</v>
      </c>
      <c r="DB85" s="1824"/>
      <c r="DC85" s="456"/>
      <c r="DD85" s="1825" t="s">
        <v>2357</v>
      </c>
      <c r="DE85" s="1825"/>
      <c r="DF85" s="479"/>
      <c r="DG85" s="463"/>
      <c r="DH85" s="463"/>
      <c r="DI85" s="479"/>
      <c r="DJ85" s="463"/>
      <c r="DK85" s="463"/>
      <c r="DL85" s="479"/>
      <c r="DM85" s="463"/>
      <c r="DN85" s="463"/>
      <c r="DP85" s="430"/>
      <c r="DQ85" s="430"/>
      <c r="DR85" s="431">
        <v>1</v>
      </c>
    </row>
    <row r="86" spans="1:122" s="454" customFormat="1" ht="18" customHeight="1" thickBot="1">
      <c r="J86" s="463"/>
      <c r="K86" s="463"/>
      <c r="L86" s="463"/>
      <c r="M86" s="463"/>
      <c r="N86" s="463"/>
      <c r="O86" s="463"/>
      <c r="P86" s="463"/>
      <c r="Q86" s="463"/>
      <c r="R86" s="463"/>
      <c r="S86" s="463"/>
      <c r="T86" s="463"/>
      <c r="U86" s="463"/>
      <c r="V86" s="463"/>
      <c r="W86" s="463"/>
      <c r="X86" s="463"/>
      <c r="Y86" s="463"/>
      <c r="Z86" s="463"/>
      <c r="AA86" s="463"/>
      <c r="AB86" s="463"/>
      <c r="AC86" s="463"/>
      <c r="AD86" s="463"/>
      <c r="AE86" s="463"/>
      <c r="AF86" s="463"/>
      <c r="AG86" s="463"/>
      <c r="AH86" s="463"/>
      <c r="AI86" s="463"/>
      <c r="AJ86" s="480"/>
      <c r="AK86" s="463"/>
      <c r="AL86" s="463"/>
      <c r="AM86" s="480"/>
      <c r="AN86" s="463"/>
      <c r="AO86" s="463"/>
      <c r="AP86" s="480"/>
      <c r="AQ86" s="463"/>
      <c r="AR86" s="463"/>
      <c r="AS86" s="463"/>
      <c r="AT86" s="463"/>
      <c r="AU86" s="463"/>
      <c r="AV86" s="463"/>
      <c r="AW86" s="463"/>
      <c r="AX86" s="463"/>
      <c r="AY86" s="463"/>
      <c r="AZ86" s="463"/>
      <c r="BA86" s="463"/>
      <c r="BB86" s="479"/>
      <c r="BC86" s="463"/>
      <c r="BD86" s="463"/>
      <c r="BE86" s="479"/>
      <c r="BF86" s="463"/>
      <c r="BG86" s="463"/>
      <c r="BH86" s="479"/>
      <c r="BI86" s="463"/>
      <c r="BJ86" s="463"/>
      <c r="BK86" s="479"/>
      <c r="BL86" s="463"/>
      <c r="BM86" s="463"/>
      <c r="BN86" s="479"/>
      <c r="BO86" s="463"/>
      <c r="BP86" s="463"/>
      <c r="BQ86" s="479"/>
      <c r="BR86" s="461" t="s">
        <v>1598</v>
      </c>
      <c r="BS86" s="462"/>
      <c r="BT86" s="456"/>
      <c r="BU86" s="463" t="s">
        <v>1598</v>
      </c>
      <c r="BV86" s="463"/>
      <c r="BW86" s="479"/>
      <c r="BX86" s="463"/>
      <c r="BY86" s="463"/>
      <c r="BZ86" s="479"/>
      <c r="CA86" s="463"/>
      <c r="CB86" s="463"/>
      <c r="CC86" s="479"/>
      <c r="CD86" s="463"/>
      <c r="CE86" s="463"/>
      <c r="CF86" s="463"/>
      <c r="CG86" s="463"/>
      <c r="CH86" s="463"/>
      <c r="CI86" s="463"/>
      <c r="CJ86" s="463"/>
      <c r="CK86" s="479"/>
      <c r="CL86" s="463"/>
      <c r="CM86" s="463"/>
      <c r="CN86" s="479"/>
      <c r="CO86" s="463"/>
      <c r="CP86" s="463"/>
      <c r="CQ86" s="479"/>
      <c r="CR86" s="463"/>
      <c r="CS86" s="463"/>
      <c r="CT86" s="479"/>
      <c r="CU86" s="463"/>
      <c r="CV86" s="463"/>
      <c r="CW86" s="479"/>
      <c r="CX86" s="463"/>
      <c r="CY86" s="463"/>
      <c r="CZ86" s="479"/>
      <c r="DA86" s="463" t="s">
        <v>1598</v>
      </c>
      <c r="DB86" s="463"/>
      <c r="DC86" s="456"/>
      <c r="DD86" s="463" t="s">
        <v>1598</v>
      </c>
      <c r="DE86" s="463"/>
      <c r="DF86" s="479"/>
      <c r="DG86" s="463"/>
      <c r="DH86" s="463"/>
      <c r="DI86" s="479"/>
      <c r="DJ86" s="463"/>
      <c r="DK86" s="463"/>
      <c r="DL86" s="479"/>
      <c r="DM86" s="463"/>
      <c r="DN86" s="463"/>
      <c r="DP86" s="430"/>
      <c r="DQ86" s="430"/>
      <c r="DR86" s="431">
        <v>1</v>
      </c>
    </row>
    <row r="87" spans="1:122" s="454" customFormat="1" ht="18" customHeight="1">
      <c r="J87" s="463"/>
      <c r="K87" s="463"/>
      <c r="L87" s="463"/>
      <c r="M87" s="463"/>
      <c r="N87" s="463"/>
      <c r="O87" s="463"/>
      <c r="P87" s="463"/>
      <c r="Q87" s="463"/>
      <c r="R87" s="463"/>
      <c r="S87" s="463"/>
      <c r="T87" s="463"/>
      <c r="U87" s="463"/>
      <c r="V87" s="463"/>
      <c r="W87" s="463"/>
      <c r="X87" s="463"/>
      <c r="Y87" s="463"/>
      <c r="Z87" s="463"/>
      <c r="AA87" s="463"/>
      <c r="AB87" s="1824" t="s">
        <v>2358</v>
      </c>
      <c r="AC87" s="1824"/>
      <c r="AD87" s="466"/>
      <c r="AE87" s="1825" t="s">
        <v>2359</v>
      </c>
      <c r="AF87" s="1825"/>
      <c r="AG87" s="463"/>
      <c r="AH87" s="463"/>
      <c r="AI87" s="463"/>
      <c r="AJ87" s="480"/>
      <c r="AK87" s="463"/>
      <c r="AL87" s="463"/>
      <c r="AM87" s="480"/>
      <c r="AN87" s="463"/>
      <c r="AO87" s="463"/>
      <c r="AP87" s="480"/>
      <c r="AQ87" s="463"/>
      <c r="AR87" s="463"/>
      <c r="AS87" s="463"/>
      <c r="AT87" s="463"/>
      <c r="AU87" s="463"/>
      <c r="AV87" s="463"/>
      <c r="AW87" s="463"/>
      <c r="AX87" s="463"/>
      <c r="AY87" s="463"/>
      <c r="AZ87" s="463"/>
      <c r="BA87" s="463"/>
      <c r="BB87" s="479"/>
      <c r="BC87" s="463"/>
      <c r="BD87" s="463"/>
      <c r="BE87" s="479"/>
      <c r="BF87" s="463"/>
      <c r="BG87" s="463"/>
      <c r="BH87" s="479"/>
      <c r="BI87" s="463"/>
      <c r="BJ87" s="463"/>
      <c r="BK87" s="479"/>
      <c r="BL87" s="463"/>
      <c r="BM87" s="463"/>
      <c r="BN87" s="479"/>
      <c r="BO87" s="463"/>
      <c r="BP87" s="463"/>
      <c r="BQ87" s="479"/>
      <c r="BR87" s="1824" t="s">
        <v>2360</v>
      </c>
      <c r="BS87" s="1824"/>
      <c r="BT87" s="456"/>
      <c r="BU87" s="1825" t="s">
        <v>2361</v>
      </c>
      <c r="BV87" s="1825"/>
      <c r="BW87" s="479"/>
      <c r="BX87" s="463"/>
      <c r="BY87" s="463"/>
      <c r="BZ87" s="479"/>
      <c r="CA87" s="463"/>
      <c r="CB87" s="463"/>
      <c r="CC87" s="479"/>
      <c r="CD87" s="463"/>
      <c r="CE87" s="463"/>
      <c r="CF87" s="463"/>
      <c r="CG87" s="463"/>
      <c r="CH87" s="463"/>
      <c r="CI87" s="463"/>
      <c r="CJ87" s="463"/>
      <c r="CK87" s="479"/>
      <c r="CL87" s="463"/>
      <c r="CM87" s="463"/>
      <c r="CN87" s="479"/>
      <c r="CO87" s="463"/>
      <c r="CP87" s="463"/>
      <c r="CQ87" s="479"/>
      <c r="CR87" s="463"/>
      <c r="CS87" s="463"/>
      <c r="CT87" s="479"/>
      <c r="CU87" s="463"/>
      <c r="CV87" s="463"/>
      <c r="CW87" s="479"/>
      <c r="CX87" s="463"/>
      <c r="CY87" s="463"/>
      <c r="CZ87" s="479"/>
      <c r="DA87" s="1824" t="s">
        <v>2362</v>
      </c>
      <c r="DB87" s="1824"/>
      <c r="DC87" s="456"/>
      <c r="DD87" s="1825" t="s">
        <v>2363</v>
      </c>
      <c r="DE87" s="1825"/>
      <c r="DF87" s="479"/>
      <c r="DG87" s="463"/>
      <c r="DH87" s="463"/>
      <c r="DI87" s="479"/>
      <c r="DJ87" s="463"/>
      <c r="DK87" s="463"/>
      <c r="DL87" s="479"/>
      <c r="DM87" s="463"/>
      <c r="DN87" s="463"/>
      <c r="DP87" s="430"/>
      <c r="DQ87" s="430"/>
      <c r="DR87" s="431">
        <v>1</v>
      </c>
    </row>
    <row r="88" spans="1:122" s="454" customFormat="1" ht="18" customHeight="1" thickBot="1">
      <c r="J88" s="463"/>
      <c r="K88" s="463"/>
      <c r="L88" s="463"/>
      <c r="M88" s="463"/>
      <c r="N88" s="463"/>
      <c r="O88" s="463"/>
      <c r="P88" s="463"/>
      <c r="Q88" s="463"/>
      <c r="R88" s="463"/>
      <c r="S88" s="463"/>
      <c r="T88" s="463"/>
      <c r="U88" s="463"/>
      <c r="V88" s="463"/>
      <c r="W88" s="463"/>
      <c r="X88" s="463"/>
      <c r="Y88" s="463"/>
      <c r="Z88" s="463"/>
      <c r="AA88" s="463"/>
      <c r="AB88" s="463"/>
      <c r="AC88" s="463"/>
      <c r="AD88" s="463"/>
      <c r="AE88" s="463"/>
      <c r="AF88" s="463"/>
      <c r="AG88" s="463"/>
      <c r="AH88" s="463"/>
      <c r="AI88" s="463"/>
      <c r="AJ88" s="480"/>
      <c r="AK88" s="463"/>
      <c r="AL88" s="463"/>
      <c r="AM88" s="480"/>
      <c r="AN88" s="463"/>
      <c r="AO88" s="463"/>
      <c r="AP88" s="480"/>
      <c r="AQ88" s="463"/>
      <c r="AR88" s="463"/>
      <c r="AS88" s="463"/>
      <c r="AT88" s="463"/>
      <c r="AU88" s="463"/>
      <c r="AV88" s="463"/>
      <c r="AW88" s="463"/>
      <c r="AX88" s="463"/>
      <c r="AY88" s="463"/>
      <c r="AZ88" s="463"/>
      <c r="BA88" s="463"/>
      <c r="BB88" s="479"/>
      <c r="BC88" s="463"/>
      <c r="BD88" s="463"/>
      <c r="BE88" s="479"/>
      <c r="BF88" s="463"/>
      <c r="BG88" s="463"/>
      <c r="BH88" s="479"/>
      <c r="BI88" s="463"/>
      <c r="BJ88" s="463"/>
      <c r="BK88" s="479"/>
      <c r="BL88" s="463"/>
      <c r="BM88" s="463"/>
      <c r="BN88" s="479"/>
      <c r="BO88" s="463"/>
      <c r="BP88" s="463"/>
      <c r="BQ88" s="479"/>
      <c r="BR88" s="461" t="s">
        <v>1598</v>
      </c>
      <c r="BS88" s="462"/>
      <c r="BT88" s="456"/>
      <c r="BU88" s="463" t="s">
        <v>1598</v>
      </c>
      <c r="BV88" s="463"/>
      <c r="BW88" s="479"/>
      <c r="BX88" s="463"/>
      <c r="BY88" s="463"/>
      <c r="BZ88" s="479"/>
      <c r="CA88" s="463"/>
      <c r="CB88" s="463"/>
      <c r="CC88" s="479"/>
      <c r="CD88" s="463"/>
      <c r="CE88" s="463"/>
      <c r="CF88" s="463"/>
      <c r="CG88" s="463"/>
      <c r="CH88" s="463"/>
      <c r="CI88" s="463"/>
      <c r="CJ88" s="463"/>
      <c r="CK88" s="479"/>
      <c r="CL88" s="463"/>
      <c r="CM88" s="463"/>
      <c r="CN88" s="479"/>
      <c r="CO88" s="463"/>
      <c r="CP88" s="463"/>
      <c r="CQ88" s="479"/>
      <c r="CR88" s="463"/>
      <c r="CS88" s="463"/>
      <c r="CT88" s="479"/>
      <c r="CU88" s="463"/>
      <c r="CV88" s="463"/>
      <c r="CW88" s="479"/>
      <c r="CX88" s="463"/>
      <c r="CY88" s="463"/>
      <c r="CZ88" s="479"/>
      <c r="DA88" s="463" t="s">
        <v>1598</v>
      </c>
      <c r="DB88" s="463"/>
      <c r="DC88" s="456"/>
      <c r="DD88" s="463" t="s">
        <v>1598</v>
      </c>
      <c r="DE88" s="463"/>
      <c r="DF88" s="479"/>
      <c r="DG88" s="463"/>
      <c r="DH88" s="463"/>
      <c r="DI88" s="479"/>
      <c r="DJ88" s="463"/>
      <c r="DK88" s="463"/>
      <c r="DL88" s="479"/>
      <c r="DM88" s="463"/>
      <c r="DN88" s="463"/>
      <c r="DP88" s="430"/>
      <c r="DQ88" s="430"/>
      <c r="DR88" s="431">
        <v>1</v>
      </c>
    </row>
    <row r="89" spans="1:122" s="454" customFormat="1" ht="18" customHeight="1">
      <c r="J89" s="463"/>
      <c r="K89" s="463"/>
      <c r="L89" s="463"/>
      <c r="M89" s="463"/>
      <c r="N89" s="463"/>
      <c r="O89" s="463"/>
      <c r="P89" s="463"/>
      <c r="Q89" s="463"/>
      <c r="R89" s="463"/>
      <c r="S89" s="463"/>
      <c r="T89" s="463"/>
      <c r="U89" s="463"/>
      <c r="V89" s="463"/>
      <c r="W89" s="463"/>
      <c r="X89" s="463"/>
      <c r="Y89" s="463"/>
      <c r="Z89" s="463"/>
      <c r="AA89" s="463"/>
      <c r="AB89" s="1824" t="s">
        <v>2364</v>
      </c>
      <c r="AC89" s="1824"/>
      <c r="AD89" s="466"/>
      <c r="AE89" s="1825" t="s">
        <v>2365</v>
      </c>
      <c r="AF89" s="1825"/>
      <c r="AG89" s="463"/>
      <c r="AH89" s="463"/>
      <c r="AI89" s="463"/>
      <c r="AJ89" s="480"/>
      <c r="AK89" s="463"/>
      <c r="AL89" s="463"/>
      <c r="AM89" s="480"/>
      <c r="AN89" s="463"/>
      <c r="AO89" s="463"/>
      <c r="AP89" s="480"/>
      <c r="AQ89" s="463"/>
      <c r="AR89" s="463"/>
      <c r="AS89" s="463"/>
      <c r="AT89" s="463"/>
      <c r="AU89" s="463"/>
      <c r="AV89" s="463"/>
      <c r="AW89" s="463"/>
      <c r="AX89" s="463"/>
      <c r="AY89" s="463"/>
      <c r="AZ89" s="463"/>
      <c r="BA89" s="463"/>
      <c r="BB89" s="479"/>
      <c r="BC89" s="463"/>
      <c r="BD89" s="463"/>
      <c r="BE89" s="479"/>
      <c r="BF89" s="463"/>
      <c r="BG89" s="463"/>
      <c r="BH89" s="479"/>
      <c r="BI89" s="463"/>
      <c r="BJ89" s="463"/>
      <c r="BK89" s="479"/>
      <c r="BL89" s="463"/>
      <c r="BM89" s="463"/>
      <c r="BN89" s="479"/>
      <c r="BO89" s="463"/>
      <c r="BP89" s="463"/>
      <c r="BQ89" s="479"/>
      <c r="BR89" s="1824" t="s">
        <v>2366</v>
      </c>
      <c r="BS89" s="1824"/>
      <c r="BT89" s="456"/>
      <c r="BU89" s="1825" t="s">
        <v>2367</v>
      </c>
      <c r="BV89" s="1825"/>
      <c r="BW89" s="479"/>
      <c r="BX89" s="463"/>
      <c r="BY89" s="463"/>
      <c r="BZ89" s="479"/>
      <c r="CA89" s="463"/>
      <c r="CB89" s="463"/>
      <c r="CC89" s="479"/>
      <c r="CD89" s="463"/>
      <c r="CE89" s="463"/>
      <c r="CF89" s="463"/>
      <c r="CG89" s="463"/>
      <c r="CH89" s="463"/>
      <c r="CI89" s="463"/>
      <c r="CJ89" s="463"/>
      <c r="CK89" s="479"/>
      <c r="CL89" s="463"/>
      <c r="CM89" s="463"/>
      <c r="CN89" s="479"/>
      <c r="CO89" s="463"/>
      <c r="CP89" s="463"/>
      <c r="CQ89" s="479"/>
      <c r="CR89" s="463"/>
      <c r="CS89" s="463"/>
      <c r="CT89" s="479"/>
      <c r="CU89" s="463"/>
      <c r="CV89" s="463"/>
      <c r="CW89" s="479"/>
      <c r="CX89" s="463"/>
      <c r="CY89" s="463"/>
      <c r="CZ89" s="479"/>
      <c r="DA89" s="1824" t="s">
        <v>2358</v>
      </c>
      <c r="DB89" s="1824"/>
      <c r="DC89" s="456"/>
      <c r="DD89" s="1825" t="s">
        <v>2368</v>
      </c>
      <c r="DE89" s="1825"/>
      <c r="DF89" s="479"/>
      <c r="DG89" s="463"/>
      <c r="DH89" s="463"/>
      <c r="DI89" s="479"/>
      <c r="DJ89" s="463"/>
      <c r="DK89" s="463"/>
      <c r="DL89" s="479"/>
      <c r="DM89" s="463"/>
      <c r="DN89" s="463"/>
      <c r="DP89" s="430"/>
      <c r="DQ89" s="430"/>
      <c r="DR89" s="431">
        <v>1</v>
      </c>
    </row>
    <row r="90" spans="1:122" s="454" customFormat="1" ht="18" customHeight="1" thickBot="1">
      <c r="J90" s="463"/>
      <c r="K90" s="463"/>
      <c r="L90" s="463"/>
      <c r="M90" s="463"/>
      <c r="N90" s="463"/>
      <c r="O90" s="463"/>
      <c r="P90" s="463"/>
      <c r="Q90" s="463"/>
      <c r="R90" s="463"/>
      <c r="S90" s="463"/>
      <c r="T90" s="463"/>
      <c r="U90" s="463"/>
      <c r="V90" s="463"/>
      <c r="W90" s="463"/>
      <c r="X90" s="463"/>
      <c r="Y90" s="463"/>
      <c r="Z90" s="463"/>
      <c r="AA90" s="463"/>
      <c r="AB90" s="463"/>
      <c r="AC90" s="463"/>
      <c r="AD90" s="463"/>
      <c r="AE90" s="463"/>
      <c r="AF90" s="463"/>
      <c r="AG90" s="463"/>
      <c r="AH90" s="463"/>
      <c r="AI90" s="463"/>
      <c r="AJ90" s="480"/>
      <c r="AK90" s="463"/>
      <c r="AL90" s="463"/>
      <c r="AM90" s="480"/>
      <c r="AN90" s="463"/>
      <c r="AO90" s="463"/>
      <c r="AP90" s="480"/>
      <c r="AQ90" s="463"/>
      <c r="AR90" s="463"/>
      <c r="AS90" s="463"/>
      <c r="AT90" s="463"/>
      <c r="AU90" s="463"/>
      <c r="AV90" s="463"/>
      <c r="AW90" s="463"/>
      <c r="AX90" s="463"/>
      <c r="AY90" s="463"/>
      <c r="AZ90" s="463"/>
      <c r="BA90" s="463"/>
      <c r="BB90" s="479"/>
      <c r="BC90" s="463"/>
      <c r="BD90" s="463"/>
      <c r="BE90" s="479"/>
      <c r="BF90" s="463"/>
      <c r="BG90" s="463"/>
      <c r="BH90" s="479"/>
      <c r="BI90" s="463"/>
      <c r="BJ90" s="463"/>
      <c r="BK90" s="479"/>
      <c r="BL90" s="463"/>
      <c r="BM90" s="463"/>
      <c r="BN90" s="479"/>
      <c r="BO90" s="463"/>
      <c r="BP90" s="463"/>
      <c r="BQ90" s="479"/>
      <c r="BR90" s="461" t="s">
        <v>1598</v>
      </c>
      <c r="BS90" s="462"/>
      <c r="BT90" s="456"/>
      <c r="BU90" s="463" t="s">
        <v>1598</v>
      </c>
      <c r="BV90" s="463"/>
      <c r="BW90" s="479"/>
      <c r="BX90" s="463"/>
      <c r="BY90" s="463"/>
      <c r="BZ90" s="479"/>
      <c r="CA90" s="463"/>
      <c r="CB90" s="463"/>
      <c r="CC90" s="479"/>
      <c r="CD90" s="463"/>
      <c r="CE90" s="463"/>
      <c r="CF90" s="463"/>
      <c r="CG90" s="463"/>
      <c r="CH90" s="463"/>
      <c r="CI90" s="463"/>
      <c r="CJ90" s="463"/>
      <c r="CK90" s="479"/>
      <c r="CL90" s="463"/>
      <c r="CM90" s="463"/>
      <c r="CN90" s="479"/>
      <c r="CO90" s="463"/>
      <c r="CP90" s="463"/>
      <c r="CQ90" s="479"/>
      <c r="CR90" s="463"/>
      <c r="CS90" s="463"/>
      <c r="CT90" s="479"/>
      <c r="CU90" s="463"/>
      <c r="CV90" s="463"/>
      <c r="CW90" s="479"/>
      <c r="CX90" s="463"/>
      <c r="CY90" s="463"/>
      <c r="CZ90" s="479"/>
      <c r="DA90" s="463" t="s">
        <v>1598</v>
      </c>
      <c r="DB90" s="463"/>
      <c r="DC90" s="456"/>
      <c r="DD90" s="463" t="s">
        <v>1598</v>
      </c>
      <c r="DE90" s="463"/>
      <c r="DF90" s="479"/>
      <c r="DG90" s="463"/>
      <c r="DH90" s="463"/>
      <c r="DI90" s="479"/>
      <c r="DJ90" s="463"/>
      <c r="DK90" s="463"/>
      <c r="DL90" s="479"/>
      <c r="DM90" s="463"/>
      <c r="DN90" s="463"/>
      <c r="DP90" s="430"/>
      <c r="DQ90" s="430"/>
      <c r="DR90" s="431">
        <v>1</v>
      </c>
    </row>
    <row r="91" spans="1:122" s="454" customFormat="1" ht="18" customHeight="1">
      <c r="J91" s="463"/>
      <c r="K91" s="463"/>
      <c r="L91" s="463"/>
      <c r="M91" s="463"/>
      <c r="N91" s="463"/>
      <c r="O91" s="463"/>
      <c r="P91" s="463"/>
      <c r="Q91" s="463"/>
      <c r="R91" s="463"/>
      <c r="S91" s="463"/>
      <c r="T91" s="463"/>
      <c r="U91" s="463"/>
      <c r="V91" s="463"/>
      <c r="W91" s="463"/>
      <c r="X91" s="463"/>
      <c r="Y91" s="463"/>
      <c r="Z91" s="463"/>
      <c r="AA91" s="463"/>
      <c r="AB91" s="1824" t="s">
        <v>2369</v>
      </c>
      <c r="AC91" s="1824"/>
      <c r="AD91" s="466"/>
      <c r="AE91" s="1825" t="s">
        <v>2370</v>
      </c>
      <c r="AF91" s="1825"/>
      <c r="AG91" s="463"/>
      <c r="AH91" s="463"/>
      <c r="AI91" s="463"/>
      <c r="AJ91" s="480"/>
      <c r="AK91" s="463"/>
      <c r="AL91" s="463"/>
      <c r="AM91" s="480"/>
      <c r="AN91" s="463"/>
      <c r="AO91" s="463"/>
      <c r="AP91" s="480"/>
      <c r="AQ91" s="463"/>
      <c r="AR91" s="463"/>
      <c r="AS91" s="463"/>
      <c r="AT91" s="463"/>
      <c r="AU91" s="463"/>
      <c r="AV91" s="463"/>
      <c r="AW91" s="463"/>
      <c r="AX91" s="463"/>
      <c r="AY91" s="463"/>
      <c r="AZ91" s="463"/>
      <c r="BA91" s="463"/>
      <c r="BB91" s="479"/>
      <c r="BC91" s="463"/>
      <c r="BD91" s="463"/>
      <c r="BE91" s="479"/>
      <c r="BF91" s="463"/>
      <c r="BG91" s="463"/>
      <c r="BH91" s="479"/>
      <c r="BI91" s="463"/>
      <c r="BJ91" s="463"/>
      <c r="BK91" s="479"/>
      <c r="BL91" s="463"/>
      <c r="BM91" s="463"/>
      <c r="BN91" s="479"/>
      <c r="BO91" s="463"/>
      <c r="BP91" s="463"/>
      <c r="BQ91" s="479"/>
      <c r="BR91" s="1824" t="s">
        <v>2371</v>
      </c>
      <c r="BS91" s="1824"/>
      <c r="BT91" s="456"/>
      <c r="BU91" s="1825" t="s">
        <v>2372</v>
      </c>
      <c r="BV91" s="1825"/>
      <c r="BW91" s="479"/>
      <c r="BX91" s="463"/>
      <c r="BY91" s="463"/>
      <c r="BZ91" s="479"/>
      <c r="CA91" s="463"/>
      <c r="CB91" s="463"/>
      <c r="CC91" s="479"/>
      <c r="CD91" s="463"/>
      <c r="CE91" s="463"/>
      <c r="CF91" s="463"/>
      <c r="CG91" s="463"/>
      <c r="CH91" s="463"/>
      <c r="CI91" s="463"/>
      <c r="CJ91" s="463"/>
      <c r="CK91" s="479"/>
      <c r="CL91" s="463"/>
      <c r="CM91" s="463"/>
      <c r="CN91" s="479"/>
      <c r="CO91" s="463"/>
      <c r="CP91" s="463"/>
      <c r="CQ91" s="479"/>
      <c r="CR91" s="463"/>
      <c r="CS91" s="463"/>
      <c r="CT91" s="479"/>
      <c r="CU91" s="463"/>
      <c r="CV91" s="463"/>
      <c r="CW91" s="479"/>
      <c r="CX91" s="463"/>
      <c r="CY91" s="463"/>
      <c r="CZ91" s="479"/>
      <c r="DA91" s="1824" t="s">
        <v>2373</v>
      </c>
      <c r="DB91" s="1824"/>
      <c r="DC91" s="456"/>
      <c r="DD91" s="1825" t="s">
        <v>2374</v>
      </c>
      <c r="DE91" s="1825"/>
      <c r="DF91" s="479"/>
      <c r="DG91" s="463"/>
      <c r="DH91" s="463"/>
      <c r="DI91" s="479"/>
      <c r="DJ91" s="463"/>
      <c r="DK91" s="463"/>
      <c r="DL91" s="479"/>
      <c r="DM91" s="463"/>
      <c r="DN91" s="463"/>
      <c r="DP91" s="430"/>
      <c r="DQ91" s="430"/>
      <c r="DR91" s="431">
        <v>1</v>
      </c>
    </row>
    <row r="92" spans="1:122" s="454" customFormat="1" ht="18" customHeight="1" thickBot="1">
      <c r="J92" s="463"/>
      <c r="K92" s="463"/>
      <c r="L92" s="463"/>
      <c r="M92" s="463"/>
      <c r="N92" s="463"/>
      <c r="O92" s="463"/>
      <c r="P92" s="463"/>
      <c r="Q92" s="463"/>
      <c r="R92" s="463"/>
      <c r="S92" s="463"/>
      <c r="T92" s="463"/>
      <c r="U92" s="463"/>
      <c r="V92" s="463"/>
      <c r="W92" s="463"/>
      <c r="X92" s="463"/>
      <c r="Y92" s="463"/>
      <c r="Z92" s="463"/>
      <c r="AA92" s="463"/>
      <c r="AB92" s="463"/>
      <c r="AC92" s="463"/>
      <c r="AD92" s="463"/>
      <c r="AE92" s="463"/>
      <c r="AF92" s="463"/>
      <c r="AG92" s="463"/>
      <c r="AH92" s="463"/>
      <c r="AI92" s="463"/>
      <c r="AJ92" s="480"/>
      <c r="AK92" s="463"/>
      <c r="AL92" s="463"/>
      <c r="AM92" s="480"/>
      <c r="AN92" s="463"/>
      <c r="AO92" s="463"/>
      <c r="AP92" s="480"/>
      <c r="AQ92" s="463"/>
      <c r="AR92" s="463"/>
      <c r="AS92" s="463"/>
      <c r="AT92" s="463"/>
      <c r="AU92" s="463"/>
      <c r="AV92" s="463"/>
      <c r="AW92" s="463"/>
      <c r="AX92" s="463"/>
      <c r="AY92" s="463"/>
      <c r="AZ92" s="463"/>
      <c r="BA92" s="463"/>
      <c r="BB92" s="479"/>
      <c r="BC92" s="463"/>
      <c r="BD92" s="463"/>
      <c r="BE92" s="479"/>
      <c r="BF92" s="463"/>
      <c r="BG92" s="463"/>
      <c r="BH92" s="479"/>
      <c r="BI92" s="463"/>
      <c r="BJ92" s="463"/>
      <c r="BK92" s="479"/>
      <c r="BL92" s="463"/>
      <c r="BM92" s="463"/>
      <c r="BN92" s="479"/>
      <c r="BO92" s="463"/>
      <c r="BP92" s="463"/>
      <c r="BQ92" s="479"/>
      <c r="BR92" s="461" t="s">
        <v>1598</v>
      </c>
      <c r="BS92" s="462"/>
      <c r="BT92" s="456"/>
      <c r="BU92" s="463" t="s">
        <v>1598</v>
      </c>
      <c r="BV92" s="463"/>
      <c r="BW92" s="479"/>
      <c r="BX92" s="463"/>
      <c r="BY92" s="463"/>
      <c r="BZ92" s="479"/>
      <c r="CA92" s="463"/>
      <c r="CB92" s="463"/>
      <c r="CC92" s="479"/>
      <c r="CD92" s="463"/>
      <c r="CE92" s="463"/>
      <c r="CF92" s="463"/>
      <c r="CG92" s="463"/>
      <c r="CH92" s="463"/>
      <c r="CI92" s="463"/>
      <c r="CJ92" s="463"/>
      <c r="CK92" s="479"/>
      <c r="CL92" s="463"/>
      <c r="CM92" s="463"/>
      <c r="CN92" s="479"/>
      <c r="CO92" s="463"/>
      <c r="CP92" s="463"/>
      <c r="CQ92" s="479"/>
      <c r="CR92" s="463"/>
      <c r="CS92" s="463"/>
      <c r="CT92" s="479"/>
      <c r="CU92" s="463"/>
      <c r="CV92" s="463"/>
      <c r="CW92" s="479"/>
      <c r="CX92" s="463"/>
      <c r="CY92" s="463"/>
      <c r="CZ92" s="479"/>
      <c r="DA92" s="463" t="s">
        <v>1598</v>
      </c>
      <c r="DB92" s="463"/>
      <c r="DC92" s="456"/>
      <c r="DD92" s="463" t="s">
        <v>1598</v>
      </c>
      <c r="DE92" s="463"/>
      <c r="DF92" s="479"/>
      <c r="DG92" s="463"/>
      <c r="DH92" s="463"/>
      <c r="DI92" s="479"/>
      <c r="DJ92" s="463"/>
      <c r="DK92" s="463"/>
      <c r="DL92" s="479"/>
      <c r="DM92" s="463"/>
      <c r="DN92" s="463"/>
      <c r="DP92" s="430"/>
      <c r="DQ92" s="430"/>
      <c r="DR92" s="431">
        <v>1</v>
      </c>
    </row>
    <row r="93" spans="1:122" s="454" customFormat="1" ht="18" customHeight="1">
      <c r="J93" s="463"/>
      <c r="K93" s="463"/>
      <c r="L93" s="463"/>
      <c r="M93" s="463"/>
      <c r="N93" s="463"/>
      <c r="O93" s="463"/>
      <c r="P93" s="463"/>
      <c r="Q93" s="463"/>
      <c r="R93" s="463"/>
      <c r="S93" s="463"/>
      <c r="T93" s="463"/>
      <c r="U93" s="463"/>
      <c r="V93" s="463"/>
      <c r="W93" s="463"/>
      <c r="X93" s="463"/>
      <c r="Y93" s="463"/>
      <c r="Z93" s="463"/>
      <c r="AA93" s="463"/>
      <c r="AB93" s="1824" t="s">
        <v>2375</v>
      </c>
      <c r="AC93" s="1824"/>
      <c r="AD93" s="466"/>
      <c r="AE93" s="1825" t="s">
        <v>2376</v>
      </c>
      <c r="AF93" s="1825"/>
      <c r="AG93" s="463"/>
      <c r="AH93" s="463"/>
      <c r="AI93" s="463"/>
      <c r="AJ93" s="480"/>
      <c r="AK93" s="463"/>
      <c r="AL93" s="463"/>
      <c r="AM93" s="480"/>
      <c r="AN93" s="463"/>
      <c r="AO93" s="463"/>
      <c r="AP93" s="480"/>
      <c r="AQ93" s="463"/>
      <c r="AR93" s="463"/>
      <c r="AS93" s="463"/>
      <c r="AT93" s="463"/>
      <c r="AU93" s="463"/>
      <c r="AV93" s="463"/>
      <c r="AW93" s="463"/>
      <c r="AX93" s="463"/>
      <c r="AY93" s="463"/>
      <c r="AZ93" s="463"/>
      <c r="BA93" s="463"/>
      <c r="BB93" s="479"/>
      <c r="BC93" s="463"/>
      <c r="BD93" s="463"/>
      <c r="BE93" s="479"/>
      <c r="BF93" s="463"/>
      <c r="BG93" s="463"/>
      <c r="BH93" s="479"/>
      <c r="BI93" s="463"/>
      <c r="BJ93" s="463"/>
      <c r="BK93" s="479"/>
      <c r="BL93" s="463"/>
      <c r="BM93" s="463"/>
      <c r="BN93" s="479"/>
      <c r="BO93" s="463"/>
      <c r="BP93" s="463"/>
      <c r="BQ93" s="479"/>
      <c r="BR93" s="1824" t="s">
        <v>2377</v>
      </c>
      <c r="BS93" s="1824"/>
      <c r="BT93" s="456"/>
      <c r="BU93" s="1825" t="s">
        <v>2378</v>
      </c>
      <c r="BV93" s="1825"/>
      <c r="BW93" s="479"/>
      <c r="BX93" s="463"/>
      <c r="BY93" s="463"/>
      <c r="BZ93" s="479"/>
      <c r="CA93" s="463"/>
      <c r="CB93" s="463"/>
      <c r="CC93" s="479"/>
      <c r="CD93" s="463"/>
      <c r="CE93" s="463"/>
      <c r="CF93" s="463"/>
      <c r="CG93" s="463"/>
      <c r="CH93" s="463"/>
      <c r="CI93" s="463"/>
      <c r="CJ93" s="463"/>
      <c r="CK93" s="479"/>
      <c r="CL93" s="463"/>
      <c r="CM93" s="463"/>
      <c r="CN93" s="479"/>
      <c r="CO93" s="463"/>
      <c r="CP93" s="463"/>
      <c r="CQ93" s="479"/>
      <c r="CR93" s="463"/>
      <c r="CS93" s="463"/>
      <c r="CT93" s="479"/>
      <c r="CU93" s="463"/>
      <c r="CV93" s="463"/>
      <c r="CW93" s="479"/>
      <c r="CX93" s="463"/>
      <c r="CY93" s="463"/>
      <c r="CZ93" s="479"/>
      <c r="DA93" s="1824" t="s">
        <v>2369</v>
      </c>
      <c r="DB93" s="1824"/>
      <c r="DC93" s="456"/>
      <c r="DD93" s="1825" t="s">
        <v>2379</v>
      </c>
      <c r="DE93" s="1825"/>
      <c r="DF93" s="479"/>
      <c r="DG93" s="463"/>
      <c r="DH93" s="463"/>
      <c r="DI93" s="479"/>
      <c r="DJ93" s="463"/>
      <c r="DK93" s="463"/>
      <c r="DL93" s="479"/>
      <c r="DM93" s="463"/>
      <c r="DN93" s="463"/>
      <c r="DP93" s="430"/>
      <c r="DQ93" s="430"/>
      <c r="DR93" s="431">
        <v>1</v>
      </c>
    </row>
    <row r="94" spans="1:122" s="454" customFormat="1" ht="18" customHeight="1" thickBot="1">
      <c r="J94" s="463"/>
      <c r="K94" s="463"/>
      <c r="L94" s="463"/>
      <c r="M94" s="463"/>
      <c r="N94" s="463"/>
      <c r="O94" s="463"/>
      <c r="P94" s="463"/>
      <c r="Q94" s="463"/>
      <c r="R94" s="463"/>
      <c r="S94" s="463"/>
      <c r="T94" s="463"/>
      <c r="U94" s="463"/>
      <c r="V94" s="463"/>
      <c r="W94" s="463"/>
      <c r="X94" s="463"/>
      <c r="Y94" s="463"/>
      <c r="Z94" s="463"/>
      <c r="AA94" s="463"/>
      <c r="AB94" s="463"/>
      <c r="AC94" s="463"/>
      <c r="AD94" s="463"/>
      <c r="AE94" s="463"/>
      <c r="AF94" s="463"/>
      <c r="AG94" s="463"/>
      <c r="AH94" s="463"/>
      <c r="AI94" s="463"/>
      <c r="AJ94" s="480"/>
      <c r="AK94" s="463"/>
      <c r="AL94" s="463"/>
      <c r="AM94" s="480"/>
      <c r="AN94" s="463"/>
      <c r="AO94" s="463"/>
      <c r="AP94" s="480"/>
      <c r="AQ94" s="463"/>
      <c r="AR94" s="463"/>
      <c r="AS94" s="463"/>
      <c r="AT94" s="463"/>
      <c r="AU94" s="463"/>
      <c r="AV94" s="463"/>
      <c r="AW94" s="463"/>
      <c r="AX94" s="463"/>
      <c r="AY94" s="463"/>
      <c r="AZ94" s="463"/>
      <c r="BA94" s="463"/>
      <c r="BB94" s="479"/>
      <c r="BC94" s="463"/>
      <c r="BD94" s="463"/>
      <c r="BE94" s="479"/>
      <c r="BF94" s="463"/>
      <c r="BG94" s="463"/>
      <c r="BH94" s="479"/>
      <c r="BI94" s="463"/>
      <c r="BJ94" s="463"/>
      <c r="BK94" s="479"/>
      <c r="BL94" s="463"/>
      <c r="BM94" s="463"/>
      <c r="BN94" s="479"/>
      <c r="BO94" s="463"/>
      <c r="BP94" s="463"/>
      <c r="BQ94" s="479"/>
      <c r="BR94" s="461" t="s">
        <v>1598</v>
      </c>
      <c r="BS94" s="462"/>
      <c r="BT94" s="456"/>
      <c r="BU94" s="463" t="s">
        <v>1598</v>
      </c>
      <c r="BV94" s="463"/>
      <c r="BW94" s="479"/>
      <c r="BX94" s="463"/>
      <c r="BY94" s="463"/>
      <c r="BZ94" s="479"/>
      <c r="CA94" s="463"/>
      <c r="CB94" s="463"/>
      <c r="CC94" s="479"/>
      <c r="CD94" s="463"/>
      <c r="CE94" s="463"/>
      <c r="CF94" s="463"/>
      <c r="CG94" s="463"/>
      <c r="CH94" s="463"/>
      <c r="CI94" s="463"/>
      <c r="CJ94" s="463"/>
      <c r="CK94" s="479"/>
      <c r="CL94" s="463"/>
      <c r="CM94" s="463"/>
      <c r="CN94" s="479"/>
      <c r="CO94" s="463"/>
      <c r="CP94" s="463"/>
      <c r="CQ94" s="479"/>
      <c r="CR94" s="463"/>
      <c r="CS94" s="463"/>
      <c r="CT94" s="479"/>
      <c r="CU94" s="463"/>
      <c r="CV94" s="463"/>
      <c r="CW94" s="479"/>
      <c r="CX94" s="463"/>
      <c r="CY94" s="463"/>
      <c r="CZ94" s="479"/>
      <c r="DA94" s="463" t="s">
        <v>1598</v>
      </c>
      <c r="DB94" s="463"/>
      <c r="DC94" s="456"/>
      <c r="DD94" s="463" t="s">
        <v>1598</v>
      </c>
      <c r="DE94" s="463"/>
      <c r="DF94" s="479"/>
      <c r="DG94" s="463"/>
      <c r="DH94" s="463"/>
      <c r="DI94" s="479"/>
      <c r="DJ94" s="463"/>
      <c r="DK94" s="463"/>
      <c r="DL94" s="479"/>
      <c r="DM94" s="463"/>
      <c r="DN94" s="463"/>
      <c r="DP94" s="430"/>
      <c r="DQ94" s="430"/>
      <c r="DR94" s="431">
        <v>1</v>
      </c>
    </row>
    <row r="95" spans="1:122" s="454" customFormat="1" ht="18" customHeight="1">
      <c r="J95" s="463"/>
      <c r="K95" s="463"/>
      <c r="L95" s="463"/>
      <c r="M95" s="463"/>
      <c r="N95" s="463"/>
      <c r="O95" s="463"/>
      <c r="P95" s="463"/>
      <c r="Q95" s="463"/>
      <c r="R95" s="463"/>
      <c r="S95" s="463"/>
      <c r="T95" s="463"/>
      <c r="U95" s="463"/>
      <c r="V95" s="463"/>
      <c r="W95" s="463"/>
      <c r="X95" s="463"/>
      <c r="Y95" s="463"/>
      <c r="Z95" s="463"/>
      <c r="AA95" s="463"/>
      <c r="AB95" s="1824" t="s">
        <v>2380</v>
      </c>
      <c r="AC95" s="1824"/>
      <c r="AD95" s="466"/>
      <c r="AE95" s="1825" t="s">
        <v>2381</v>
      </c>
      <c r="AF95" s="1825"/>
      <c r="AG95" s="463"/>
      <c r="AH95" s="463"/>
      <c r="AI95" s="463"/>
      <c r="AJ95" s="480"/>
      <c r="AK95" s="463"/>
      <c r="AL95" s="463"/>
      <c r="AM95" s="480"/>
      <c r="AN95" s="463"/>
      <c r="AO95" s="463"/>
      <c r="AP95" s="480"/>
      <c r="AQ95" s="463"/>
      <c r="AR95" s="463"/>
      <c r="AS95" s="463"/>
      <c r="AT95" s="463"/>
      <c r="AU95" s="463"/>
      <c r="AV95" s="463"/>
      <c r="AW95" s="463"/>
      <c r="AX95" s="463"/>
      <c r="AY95" s="463"/>
      <c r="AZ95" s="463"/>
      <c r="BA95" s="463"/>
      <c r="BB95" s="479"/>
      <c r="BC95" s="463"/>
      <c r="BD95" s="463"/>
      <c r="BE95" s="479"/>
      <c r="BF95" s="463"/>
      <c r="BG95" s="463"/>
      <c r="BH95" s="479"/>
      <c r="BI95" s="463"/>
      <c r="BJ95" s="463"/>
      <c r="BK95" s="479"/>
      <c r="BL95" s="463"/>
      <c r="BM95" s="463"/>
      <c r="BN95" s="479"/>
      <c r="BO95" s="463"/>
      <c r="BP95" s="463"/>
      <c r="BQ95" s="479"/>
      <c r="BR95" s="1824" t="s">
        <v>2382</v>
      </c>
      <c r="BS95" s="1824"/>
      <c r="BT95" s="456"/>
      <c r="BU95" s="1825" t="s">
        <v>2383</v>
      </c>
      <c r="BV95" s="1825"/>
      <c r="BW95" s="479"/>
      <c r="BX95" s="463"/>
      <c r="BY95" s="463"/>
      <c r="BZ95" s="479"/>
      <c r="CA95" s="463"/>
      <c r="CB95" s="463"/>
      <c r="CC95" s="479"/>
      <c r="CD95" s="463"/>
      <c r="CE95" s="463"/>
      <c r="CF95" s="463"/>
      <c r="CG95" s="463"/>
      <c r="CH95" s="463"/>
      <c r="CI95" s="463"/>
      <c r="CJ95" s="463"/>
      <c r="CK95" s="479"/>
      <c r="CL95" s="463"/>
      <c r="CM95" s="463"/>
      <c r="CN95" s="479"/>
      <c r="CO95" s="463"/>
      <c r="CP95" s="463"/>
      <c r="CQ95" s="479"/>
      <c r="CR95" s="463"/>
      <c r="CS95" s="463"/>
      <c r="CT95" s="479"/>
      <c r="CU95" s="463"/>
      <c r="CV95" s="463"/>
      <c r="CW95" s="479"/>
      <c r="CX95" s="463"/>
      <c r="CY95" s="463"/>
      <c r="CZ95" s="479"/>
      <c r="DA95" s="1824" t="s">
        <v>2384</v>
      </c>
      <c r="DB95" s="1824"/>
      <c r="DC95" s="456"/>
      <c r="DD95" s="1825" t="s">
        <v>2385</v>
      </c>
      <c r="DE95" s="1825"/>
      <c r="DF95" s="479"/>
      <c r="DG95" s="463"/>
      <c r="DH95" s="463"/>
      <c r="DI95" s="479"/>
      <c r="DJ95" s="463"/>
      <c r="DK95" s="463"/>
      <c r="DL95" s="479"/>
      <c r="DM95" s="463"/>
      <c r="DN95" s="463"/>
      <c r="DP95" s="430"/>
      <c r="DQ95" s="430"/>
      <c r="DR95" s="431">
        <v>1</v>
      </c>
    </row>
    <row r="96" spans="1:122" s="454" customFormat="1" ht="18" customHeight="1" thickBot="1">
      <c r="J96" s="463"/>
      <c r="K96" s="463"/>
      <c r="L96" s="463"/>
      <c r="M96" s="463"/>
      <c r="N96" s="463"/>
      <c r="O96" s="463"/>
      <c r="P96" s="463"/>
      <c r="Q96" s="463"/>
      <c r="R96" s="463"/>
      <c r="S96" s="463"/>
      <c r="T96" s="463"/>
      <c r="U96" s="463"/>
      <c r="V96" s="463"/>
      <c r="W96" s="463"/>
      <c r="X96" s="463"/>
      <c r="Y96" s="463"/>
      <c r="Z96" s="463"/>
      <c r="AA96" s="463"/>
      <c r="AB96" s="463"/>
      <c r="AC96" s="463"/>
      <c r="AD96" s="463"/>
      <c r="AE96" s="463"/>
      <c r="AF96" s="463"/>
      <c r="AG96" s="463"/>
      <c r="AH96" s="463"/>
      <c r="AI96" s="463"/>
      <c r="AJ96" s="480"/>
      <c r="AK96" s="463"/>
      <c r="AL96" s="463"/>
      <c r="AM96" s="480"/>
      <c r="AN96" s="463"/>
      <c r="AO96" s="463"/>
      <c r="AP96" s="480"/>
      <c r="AQ96" s="463"/>
      <c r="AR96" s="463"/>
      <c r="AS96" s="463"/>
      <c r="AT96" s="463"/>
      <c r="AU96" s="463"/>
      <c r="AV96" s="463"/>
      <c r="AW96" s="463"/>
      <c r="AX96" s="463"/>
      <c r="AY96" s="463"/>
      <c r="AZ96" s="463"/>
      <c r="BA96" s="463"/>
      <c r="BB96" s="479"/>
      <c r="BC96" s="463"/>
      <c r="BD96" s="463"/>
      <c r="BE96" s="479"/>
      <c r="BF96" s="463"/>
      <c r="BG96" s="463"/>
      <c r="BH96" s="479"/>
      <c r="BI96" s="463"/>
      <c r="BJ96" s="463"/>
      <c r="BK96" s="479"/>
      <c r="BL96" s="463"/>
      <c r="BM96" s="463"/>
      <c r="BN96" s="479"/>
      <c r="BO96" s="463"/>
      <c r="BP96" s="463"/>
      <c r="BQ96" s="479"/>
      <c r="BR96" s="461" t="s">
        <v>1598</v>
      </c>
      <c r="BS96" s="462"/>
      <c r="BT96" s="456"/>
      <c r="BU96" s="463" t="s">
        <v>1598</v>
      </c>
      <c r="BV96" s="463"/>
      <c r="BW96" s="479"/>
      <c r="BX96" s="463"/>
      <c r="BY96" s="463"/>
      <c r="BZ96" s="479"/>
      <c r="CA96" s="463"/>
      <c r="CB96" s="463"/>
      <c r="CC96" s="479"/>
      <c r="CD96" s="463"/>
      <c r="CE96" s="463"/>
      <c r="CF96" s="463"/>
      <c r="CG96" s="463"/>
      <c r="CH96" s="463"/>
      <c r="CI96" s="463"/>
      <c r="CJ96" s="463"/>
      <c r="CK96" s="479"/>
      <c r="CL96" s="463"/>
      <c r="CM96" s="463"/>
      <c r="CN96" s="479"/>
      <c r="CO96" s="463"/>
      <c r="CP96" s="463"/>
      <c r="CQ96" s="479"/>
      <c r="CR96" s="463"/>
      <c r="CS96" s="463"/>
      <c r="CT96" s="479"/>
      <c r="CU96" s="463"/>
      <c r="CV96" s="463"/>
      <c r="CW96" s="479"/>
      <c r="CX96" s="463"/>
      <c r="CY96" s="463"/>
      <c r="CZ96" s="479"/>
      <c r="DA96" s="463" t="s">
        <v>1598</v>
      </c>
      <c r="DB96" s="463"/>
      <c r="DC96" s="456"/>
      <c r="DD96" s="463" t="s">
        <v>1598</v>
      </c>
      <c r="DE96" s="463"/>
      <c r="DF96" s="479"/>
      <c r="DG96" s="463"/>
      <c r="DH96" s="463"/>
      <c r="DI96" s="479"/>
      <c r="DJ96" s="463"/>
      <c r="DK96" s="463"/>
      <c r="DL96" s="479"/>
      <c r="DM96" s="463"/>
      <c r="DN96" s="463"/>
      <c r="DP96" s="430"/>
      <c r="DQ96" s="430"/>
      <c r="DR96" s="431">
        <v>1</v>
      </c>
    </row>
    <row r="97" spans="1:122" s="454" customFormat="1" ht="18" customHeight="1">
      <c r="J97" s="463"/>
      <c r="K97" s="463"/>
      <c r="L97" s="463"/>
      <c r="M97" s="463"/>
      <c r="N97" s="463"/>
      <c r="O97" s="463"/>
      <c r="P97" s="463"/>
      <c r="Q97" s="463"/>
      <c r="R97" s="463"/>
      <c r="S97" s="463"/>
      <c r="T97" s="463"/>
      <c r="U97" s="463"/>
      <c r="V97" s="463"/>
      <c r="W97" s="463"/>
      <c r="X97" s="463"/>
      <c r="Y97" s="463"/>
      <c r="Z97" s="463"/>
      <c r="AA97" s="463"/>
      <c r="AB97" s="1824"/>
      <c r="AC97" s="1824"/>
      <c r="AD97" s="466"/>
      <c r="AE97" s="1825" t="s">
        <v>2348</v>
      </c>
      <c r="AF97" s="1825"/>
      <c r="AG97" s="463"/>
      <c r="AH97" s="463"/>
      <c r="AI97" s="463"/>
      <c r="AJ97" s="480"/>
      <c r="AK97" s="463"/>
      <c r="AL97" s="463"/>
      <c r="AM97" s="480"/>
      <c r="AN97" s="463"/>
      <c r="AO97" s="463"/>
      <c r="AP97" s="480"/>
      <c r="AQ97" s="463"/>
      <c r="AR97" s="463"/>
      <c r="AS97" s="463"/>
      <c r="AT97" s="463"/>
      <c r="AU97" s="463"/>
      <c r="AV97" s="463"/>
      <c r="AW97" s="463"/>
      <c r="AX97" s="463"/>
      <c r="AY97" s="463"/>
      <c r="AZ97" s="463"/>
      <c r="BA97" s="463"/>
      <c r="BB97" s="479"/>
      <c r="BC97" s="463"/>
      <c r="BD97" s="463"/>
      <c r="BE97" s="479"/>
      <c r="BF97" s="463"/>
      <c r="BG97" s="463"/>
      <c r="BH97" s="479"/>
      <c r="BI97" s="463"/>
      <c r="BJ97" s="463"/>
      <c r="BK97" s="479"/>
      <c r="BL97" s="463"/>
      <c r="BM97" s="463"/>
      <c r="BN97" s="479"/>
      <c r="BO97" s="463"/>
      <c r="BP97" s="463"/>
      <c r="BQ97" s="479"/>
      <c r="BR97" s="1824" t="s">
        <v>2386</v>
      </c>
      <c r="BS97" s="1824"/>
      <c r="BT97" s="456"/>
      <c r="BU97" s="1825" t="s">
        <v>2387</v>
      </c>
      <c r="BV97" s="1825"/>
      <c r="BW97" s="479"/>
      <c r="BX97" s="463"/>
      <c r="BY97" s="463"/>
      <c r="BZ97" s="479"/>
      <c r="CA97" s="463"/>
      <c r="CB97" s="463"/>
      <c r="CC97" s="479"/>
      <c r="CD97" s="463"/>
      <c r="CE97" s="463"/>
      <c r="CF97" s="463"/>
      <c r="CG97" s="463"/>
      <c r="CH97" s="463"/>
      <c r="CI97" s="463"/>
      <c r="CJ97" s="463"/>
      <c r="CK97" s="479"/>
      <c r="CL97" s="463"/>
      <c r="CM97" s="463"/>
      <c r="CN97" s="479"/>
      <c r="CO97" s="463"/>
      <c r="CP97" s="463"/>
      <c r="CQ97" s="479"/>
      <c r="CR97" s="463"/>
      <c r="CS97" s="463"/>
      <c r="CT97" s="479"/>
      <c r="CU97" s="463"/>
      <c r="CV97" s="463"/>
      <c r="CW97" s="479"/>
      <c r="CX97" s="463"/>
      <c r="CY97" s="463"/>
      <c r="CZ97" s="479"/>
      <c r="DA97" s="1824" t="s">
        <v>2388</v>
      </c>
      <c r="DB97" s="1824"/>
      <c r="DC97" s="456"/>
      <c r="DD97" s="1825" t="s">
        <v>2389</v>
      </c>
      <c r="DE97" s="1825"/>
      <c r="DF97" s="479"/>
      <c r="DG97" s="463"/>
      <c r="DH97" s="463"/>
      <c r="DI97" s="479"/>
      <c r="DJ97" s="463"/>
      <c r="DK97" s="463"/>
      <c r="DL97" s="479"/>
      <c r="DM97" s="463"/>
      <c r="DN97" s="463"/>
      <c r="DP97" s="430"/>
      <c r="DQ97" s="430"/>
      <c r="DR97" s="431">
        <v>1</v>
      </c>
    </row>
    <row r="98" spans="1:122" s="454" customFormat="1" ht="18" customHeight="1" thickBot="1">
      <c r="J98" s="463"/>
      <c r="K98" s="463"/>
      <c r="L98" s="463"/>
      <c r="M98" s="463"/>
      <c r="N98" s="463"/>
      <c r="O98" s="463"/>
      <c r="P98" s="463"/>
      <c r="Q98" s="463"/>
      <c r="R98" s="463"/>
      <c r="S98" s="463"/>
      <c r="T98" s="463"/>
      <c r="U98" s="463"/>
      <c r="V98" s="463"/>
      <c r="W98" s="463"/>
      <c r="X98" s="463"/>
      <c r="Y98" s="463"/>
      <c r="Z98" s="463"/>
      <c r="AA98" s="463"/>
      <c r="AB98" s="463"/>
      <c r="AC98" s="463"/>
      <c r="AD98" s="463"/>
      <c r="AE98" s="463"/>
      <c r="AF98" s="463"/>
      <c r="AG98" s="463"/>
      <c r="AH98" s="463"/>
      <c r="AI98" s="463"/>
      <c r="AJ98" s="480"/>
      <c r="AK98" s="463"/>
      <c r="AL98" s="463"/>
      <c r="AM98" s="480"/>
      <c r="AN98" s="463"/>
      <c r="AO98" s="463"/>
      <c r="AP98" s="480"/>
      <c r="AQ98" s="463"/>
      <c r="AR98" s="463"/>
      <c r="AS98" s="463"/>
      <c r="AT98" s="463"/>
      <c r="AU98" s="463"/>
      <c r="AV98" s="463"/>
      <c r="AW98" s="463"/>
      <c r="AX98" s="463"/>
      <c r="AY98" s="463"/>
      <c r="AZ98" s="463"/>
      <c r="BA98" s="463"/>
      <c r="BB98" s="479"/>
      <c r="BC98" s="463"/>
      <c r="BD98" s="463"/>
      <c r="BE98" s="479"/>
      <c r="BF98" s="463"/>
      <c r="BG98" s="463"/>
      <c r="BH98" s="479"/>
      <c r="BI98" s="463"/>
      <c r="BJ98" s="463"/>
      <c r="BK98" s="479"/>
      <c r="BL98" s="463"/>
      <c r="BM98" s="463"/>
      <c r="BN98" s="479"/>
      <c r="BO98" s="463"/>
      <c r="BP98" s="463"/>
      <c r="BQ98" s="479"/>
      <c r="BR98" s="461"/>
      <c r="BS98" s="462"/>
      <c r="BT98" s="456"/>
      <c r="BU98" s="463" t="s">
        <v>1598</v>
      </c>
      <c r="BV98" s="463"/>
      <c r="BW98" s="479"/>
      <c r="BX98" s="463"/>
      <c r="BY98" s="463"/>
      <c r="BZ98" s="479"/>
      <c r="CA98" s="463"/>
      <c r="CB98" s="463"/>
      <c r="CC98" s="479"/>
      <c r="CD98" s="463"/>
      <c r="CE98" s="463"/>
      <c r="CF98" s="463"/>
      <c r="CG98" s="463"/>
      <c r="CH98" s="463"/>
      <c r="CI98" s="463"/>
      <c r="CJ98" s="463"/>
      <c r="CK98" s="479"/>
      <c r="CL98" s="463"/>
      <c r="CM98" s="463"/>
      <c r="CN98" s="479"/>
      <c r="CO98" s="463"/>
      <c r="CP98" s="463"/>
      <c r="CQ98" s="479"/>
      <c r="CR98" s="463" t="s">
        <v>1598</v>
      </c>
      <c r="CS98" s="463"/>
      <c r="CT98" s="479"/>
      <c r="CU98" s="463"/>
      <c r="CV98" s="463"/>
      <c r="CW98" s="479"/>
      <c r="CX98" s="463" t="s">
        <v>1598</v>
      </c>
      <c r="CY98" s="463"/>
      <c r="CZ98" s="479"/>
      <c r="DA98" s="463" t="s">
        <v>1598</v>
      </c>
      <c r="DB98" s="463"/>
      <c r="DC98" s="456"/>
      <c r="DD98" s="463" t="s">
        <v>1598</v>
      </c>
      <c r="DE98" s="463"/>
      <c r="DF98" s="479"/>
      <c r="DG98" s="463"/>
      <c r="DH98" s="463"/>
      <c r="DI98" s="479"/>
      <c r="DJ98" s="463"/>
      <c r="DK98" s="463"/>
      <c r="DL98" s="479"/>
      <c r="DM98" s="463"/>
      <c r="DN98" s="463"/>
      <c r="DP98" s="430"/>
      <c r="DQ98" s="430"/>
      <c r="DR98" s="431">
        <v>1</v>
      </c>
    </row>
    <row r="99" spans="1:122" s="454" customFormat="1" ht="18" customHeight="1">
      <c r="J99" s="463"/>
      <c r="K99" s="463"/>
      <c r="L99" s="463"/>
      <c r="M99" s="463"/>
      <c r="N99" s="463"/>
      <c r="O99" s="463"/>
      <c r="P99" s="463"/>
      <c r="Q99" s="463"/>
      <c r="R99" s="463"/>
      <c r="S99" s="463"/>
      <c r="T99" s="463"/>
      <c r="U99" s="463"/>
      <c r="V99" s="463"/>
      <c r="W99" s="463"/>
      <c r="X99" s="463"/>
      <c r="Y99" s="463"/>
      <c r="Z99" s="463"/>
      <c r="AA99" s="463"/>
      <c r="AB99" s="463"/>
      <c r="AC99" s="463"/>
      <c r="AD99" s="463"/>
      <c r="AE99" s="1825" t="s">
        <v>2390</v>
      </c>
      <c r="AF99" s="1825"/>
      <c r="AG99" s="463"/>
      <c r="AH99" s="463"/>
      <c r="AI99" s="463"/>
      <c r="AJ99" s="480"/>
      <c r="AK99" s="463"/>
      <c r="AL99" s="463"/>
      <c r="AM99" s="480"/>
      <c r="AN99" s="463"/>
      <c r="AO99" s="463"/>
      <c r="AP99" s="480"/>
      <c r="AQ99" s="463"/>
      <c r="AR99" s="463"/>
      <c r="AS99" s="463"/>
      <c r="AT99" s="463"/>
      <c r="AU99" s="463"/>
      <c r="AV99" s="463"/>
      <c r="AW99" s="463"/>
      <c r="AX99" s="463"/>
      <c r="AY99" s="463"/>
      <c r="AZ99" s="463"/>
      <c r="BA99" s="463"/>
      <c r="BB99" s="479"/>
      <c r="BC99" s="463"/>
      <c r="BD99" s="463"/>
      <c r="BE99" s="479"/>
      <c r="BF99" s="463"/>
      <c r="BG99" s="463"/>
      <c r="BH99" s="479"/>
      <c r="BI99" s="463"/>
      <c r="BJ99" s="463"/>
      <c r="BK99" s="479"/>
      <c r="BL99" s="463"/>
      <c r="BM99" s="463"/>
      <c r="BN99" s="479"/>
      <c r="BO99" s="463"/>
      <c r="BP99" s="463"/>
      <c r="BQ99" s="479"/>
      <c r="BR99" s="1824"/>
      <c r="BS99" s="1824"/>
      <c r="BT99" s="456"/>
      <c r="BU99" s="1825" t="s">
        <v>2391</v>
      </c>
      <c r="BV99" s="1825"/>
      <c r="BW99" s="479"/>
      <c r="BX99" s="463"/>
      <c r="BY99" s="463"/>
      <c r="BZ99" s="479"/>
      <c r="CA99" s="463"/>
      <c r="CB99" s="463"/>
      <c r="CC99" s="479"/>
      <c r="CD99" s="463"/>
      <c r="CE99" s="463"/>
      <c r="CF99" s="463"/>
      <c r="CG99" s="463"/>
      <c r="CH99" s="463"/>
      <c r="CI99" s="463"/>
      <c r="CJ99" s="463"/>
      <c r="CK99" s="479"/>
      <c r="CL99" s="463"/>
      <c r="CM99" s="463"/>
      <c r="CN99" s="479"/>
      <c r="CO99" s="463"/>
      <c r="CP99" s="463"/>
      <c r="CQ99" s="479"/>
      <c r="CR99" s="463"/>
      <c r="CS99" s="463"/>
      <c r="CT99" s="479"/>
      <c r="CU99" s="463"/>
      <c r="CV99" s="463"/>
      <c r="CW99" s="479"/>
      <c r="CX99" s="463"/>
      <c r="CY99" s="463"/>
      <c r="CZ99" s="479"/>
      <c r="DA99" s="1824"/>
      <c r="DB99" s="1824"/>
      <c r="DC99" s="456"/>
      <c r="DD99" s="1825" t="s">
        <v>2392</v>
      </c>
      <c r="DE99" s="1825"/>
      <c r="DF99" s="479"/>
      <c r="DG99" s="463"/>
      <c r="DH99" s="463"/>
      <c r="DI99" s="479"/>
      <c r="DJ99" s="463"/>
      <c r="DK99" s="463"/>
      <c r="DL99" s="479"/>
      <c r="DM99" s="463"/>
      <c r="DN99" s="463"/>
      <c r="DP99" s="430"/>
      <c r="DQ99" s="430"/>
      <c r="DR99" s="431">
        <v>1</v>
      </c>
    </row>
    <row r="100" spans="1:122" s="454" customFormat="1" ht="18" customHeight="1" thickBot="1">
      <c r="J100" s="463"/>
      <c r="K100" s="463"/>
      <c r="L100" s="463"/>
      <c r="M100" s="463"/>
      <c r="N100" s="463"/>
      <c r="O100" s="463"/>
      <c r="P100" s="463"/>
      <c r="Q100" s="463"/>
      <c r="R100" s="463"/>
      <c r="S100" s="463"/>
      <c r="T100" s="463"/>
      <c r="U100" s="463"/>
      <c r="V100" s="463"/>
      <c r="W100" s="463"/>
      <c r="X100" s="463"/>
      <c r="Y100" s="463"/>
      <c r="Z100" s="463"/>
      <c r="AA100" s="463"/>
      <c r="AB100" s="463"/>
      <c r="AC100" s="463"/>
      <c r="AD100" s="463"/>
      <c r="AE100" s="463"/>
      <c r="AF100" s="463"/>
      <c r="AG100" s="463"/>
      <c r="AH100" s="463"/>
      <c r="AI100" s="463"/>
      <c r="AJ100" s="480"/>
      <c r="AK100" s="463"/>
      <c r="AL100" s="463"/>
      <c r="AM100" s="480"/>
      <c r="AN100" s="463"/>
      <c r="AO100" s="463"/>
      <c r="AP100" s="480"/>
      <c r="AQ100" s="463"/>
      <c r="AR100" s="463"/>
      <c r="AS100" s="463"/>
      <c r="AT100" s="463"/>
      <c r="AU100" s="463"/>
      <c r="AV100" s="463"/>
      <c r="AW100" s="463"/>
      <c r="AX100" s="463"/>
      <c r="AY100" s="463"/>
      <c r="AZ100" s="463"/>
      <c r="BA100" s="463"/>
      <c r="BB100" s="479"/>
      <c r="BC100" s="463"/>
      <c r="BD100" s="463"/>
      <c r="BE100" s="479"/>
      <c r="BF100" s="463"/>
      <c r="BG100" s="463"/>
      <c r="BH100" s="479"/>
      <c r="BI100" s="463"/>
      <c r="BJ100" s="463"/>
      <c r="BK100" s="479"/>
      <c r="BL100" s="463"/>
      <c r="BM100" s="463"/>
      <c r="BN100" s="479"/>
      <c r="BO100" s="463"/>
      <c r="BP100" s="463"/>
      <c r="BQ100" s="479"/>
      <c r="BR100" s="461"/>
      <c r="BS100" s="462"/>
      <c r="BT100" s="456"/>
      <c r="BU100" s="463" t="s">
        <v>1598</v>
      </c>
      <c r="BV100" s="463"/>
      <c r="BW100" s="479"/>
      <c r="BX100" s="463"/>
      <c r="BY100" s="463"/>
      <c r="BZ100" s="479"/>
      <c r="CA100" s="463"/>
      <c r="CB100" s="463"/>
      <c r="CC100" s="479"/>
      <c r="CD100" s="463"/>
      <c r="CE100" s="463"/>
      <c r="CF100" s="463"/>
      <c r="CG100" s="463"/>
      <c r="CH100" s="463"/>
      <c r="CI100" s="463"/>
      <c r="CJ100" s="463"/>
      <c r="CK100" s="479"/>
      <c r="CL100" s="463"/>
      <c r="CM100" s="463"/>
      <c r="CN100" s="479"/>
      <c r="CO100" s="463"/>
      <c r="CP100" s="463"/>
      <c r="CQ100" s="479"/>
      <c r="CR100" s="463"/>
      <c r="CS100" s="463"/>
      <c r="CT100" s="479"/>
      <c r="CU100" s="463"/>
      <c r="CV100" s="463"/>
      <c r="CW100" s="479"/>
      <c r="CX100" s="463"/>
      <c r="CY100" s="463"/>
      <c r="CZ100" s="479"/>
      <c r="DA100" s="463"/>
      <c r="DB100" s="463"/>
      <c r="DC100" s="456"/>
      <c r="DD100" s="463" t="s">
        <v>1598</v>
      </c>
      <c r="DE100" s="463"/>
      <c r="DF100" s="479"/>
      <c r="DG100" s="463"/>
      <c r="DH100" s="463"/>
      <c r="DI100" s="479"/>
      <c r="DJ100" s="463"/>
      <c r="DK100" s="463"/>
      <c r="DL100" s="479"/>
      <c r="DM100" s="463"/>
      <c r="DN100" s="463"/>
      <c r="DP100" s="430"/>
      <c r="DQ100" s="430"/>
      <c r="DR100" s="431">
        <v>1</v>
      </c>
    </row>
    <row r="101" spans="1:122" s="454" customFormat="1" ht="18" customHeight="1">
      <c r="J101" s="463"/>
      <c r="K101" s="463"/>
      <c r="L101" s="463"/>
      <c r="M101" s="463"/>
      <c r="N101" s="463"/>
      <c r="O101" s="463"/>
      <c r="P101" s="463"/>
      <c r="Q101" s="463"/>
      <c r="R101" s="463"/>
      <c r="S101" s="463"/>
      <c r="T101" s="463"/>
      <c r="U101" s="463"/>
      <c r="V101" s="463"/>
      <c r="W101" s="463"/>
      <c r="X101" s="463"/>
      <c r="Y101" s="463"/>
      <c r="Z101" s="463"/>
      <c r="AA101" s="463"/>
      <c r="AB101" s="463"/>
      <c r="AC101" s="463"/>
      <c r="AD101" s="463"/>
      <c r="AE101" s="1825" t="s">
        <v>2352</v>
      </c>
      <c r="AF101" s="1825"/>
      <c r="AG101" s="463"/>
      <c r="AH101" s="463"/>
      <c r="AI101" s="463"/>
      <c r="AJ101" s="480"/>
      <c r="AK101" s="463"/>
      <c r="AL101" s="463"/>
      <c r="AM101" s="480"/>
      <c r="AN101" s="463"/>
      <c r="AO101" s="463"/>
      <c r="AP101" s="480"/>
      <c r="AQ101" s="463"/>
      <c r="AR101" s="463"/>
      <c r="AS101" s="463"/>
      <c r="AT101" s="463"/>
      <c r="AU101" s="463"/>
      <c r="AV101" s="463"/>
      <c r="AW101" s="463"/>
      <c r="AX101" s="463"/>
      <c r="AY101" s="463"/>
      <c r="AZ101" s="463"/>
      <c r="BA101" s="463"/>
      <c r="BB101" s="479"/>
      <c r="BC101" s="463"/>
      <c r="BD101" s="463"/>
      <c r="BE101" s="479"/>
      <c r="BF101" s="463"/>
      <c r="BG101" s="463"/>
      <c r="BH101" s="479"/>
      <c r="BI101" s="463"/>
      <c r="BJ101" s="463"/>
      <c r="BK101" s="479"/>
      <c r="BL101" s="463"/>
      <c r="BM101" s="463"/>
      <c r="BN101" s="479"/>
      <c r="BO101" s="463"/>
      <c r="BP101" s="463"/>
      <c r="BQ101" s="479"/>
      <c r="BR101" s="1824"/>
      <c r="BS101" s="1824"/>
      <c r="BT101" s="456"/>
      <c r="BU101" s="1825" t="s">
        <v>2233</v>
      </c>
      <c r="BV101" s="1825"/>
      <c r="BW101" s="479"/>
      <c r="BX101" s="463"/>
      <c r="BY101" s="463"/>
      <c r="BZ101" s="479"/>
      <c r="CA101" s="463"/>
      <c r="CB101" s="463"/>
      <c r="CC101" s="479"/>
      <c r="CD101" s="463"/>
      <c r="CE101" s="463"/>
      <c r="CF101" s="463"/>
      <c r="CG101" s="463"/>
      <c r="CH101" s="463"/>
      <c r="CI101" s="463"/>
      <c r="CJ101" s="463"/>
      <c r="CK101" s="479"/>
      <c r="CL101" s="463"/>
      <c r="CM101" s="463"/>
      <c r="CN101" s="479"/>
      <c r="CO101" s="463"/>
      <c r="CP101" s="463"/>
      <c r="CQ101" s="479"/>
      <c r="CR101" s="463"/>
      <c r="CS101" s="463"/>
      <c r="CT101" s="479"/>
      <c r="CU101" s="463"/>
      <c r="CV101" s="463"/>
      <c r="CW101" s="479"/>
      <c r="CX101" s="463"/>
      <c r="CY101" s="463"/>
      <c r="CZ101" s="479"/>
      <c r="DA101" s="1824"/>
      <c r="DB101" s="1824"/>
      <c r="DC101" s="456"/>
      <c r="DD101" s="1825" t="s">
        <v>2238</v>
      </c>
      <c r="DE101" s="1825"/>
      <c r="DF101" s="479"/>
      <c r="DG101" s="463"/>
      <c r="DH101" s="463"/>
      <c r="DI101" s="479"/>
      <c r="DJ101" s="463"/>
      <c r="DK101" s="463"/>
      <c r="DL101" s="479"/>
      <c r="DM101" s="463"/>
      <c r="DN101" s="463"/>
      <c r="DP101" s="430"/>
      <c r="DQ101" s="430"/>
      <c r="DR101" s="431">
        <v>1</v>
      </c>
    </row>
    <row r="102" spans="1:122" s="454" customFormat="1" ht="18" customHeight="1" thickBot="1">
      <c r="J102" s="463"/>
      <c r="K102" s="463"/>
      <c r="L102" s="463"/>
      <c r="M102" s="463"/>
      <c r="N102" s="463"/>
      <c r="O102" s="463"/>
      <c r="P102" s="463"/>
      <c r="Q102" s="463"/>
      <c r="R102" s="463"/>
      <c r="S102" s="463"/>
      <c r="T102" s="463"/>
      <c r="U102" s="463"/>
      <c r="V102" s="463"/>
      <c r="W102" s="463"/>
      <c r="X102" s="463"/>
      <c r="Y102" s="463"/>
      <c r="Z102" s="463"/>
      <c r="AA102" s="463"/>
      <c r="AB102" s="463"/>
      <c r="AC102" s="463"/>
      <c r="AD102" s="463"/>
      <c r="AE102" s="463"/>
      <c r="AF102" s="463"/>
      <c r="AG102" s="463"/>
      <c r="AH102" s="463"/>
      <c r="AI102" s="463"/>
      <c r="AJ102" s="480"/>
      <c r="AK102" s="463"/>
      <c r="AL102" s="463"/>
      <c r="AM102" s="480"/>
      <c r="AN102" s="463"/>
      <c r="AO102" s="463"/>
      <c r="AP102" s="480"/>
      <c r="AQ102" s="463"/>
      <c r="AR102" s="463"/>
      <c r="AS102" s="463"/>
      <c r="AT102" s="463"/>
      <c r="AU102" s="463"/>
      <c r="AV102" s="463"/>
      <c r="AW102" s="463"/>
      <c r="AX102" s="463"/>
      <c r="AY102" s="463"/>
      <c r="AZ102" s="463"/>
      <c r="BA102" s="463"/>
      <c r="BB102" s="479"/>
      <c r="BC102" s="463"/>
      <c r="BD102" s="463"/>
      <c r="BE102" s="479"/>
      <c r="BF102" s="463"/>
      <c r="BG102" s="463"/>
      <c r="BH102" s="479"/>
      <c r="BI102" s="463"/>
      <c r="BJ102" s="463"/>
      <c r="BK102" s="479"/>
      <c r="BL102" s="463"/>
      <c r="BM102" s="463"/>
      <c r="BN102" s="479"/>
      <c r="BO102" s="463"/>
      <c r="BP102" s="463"/>
      <c r="BQ102" s="479"/>
      <c r="BR102" s="461"/>
      <c r="BS102" s="462"/>
      <c r="BT102" s="456"/>
      <c r="BU102" s="463" t="s">
        <v>1598</v>
      </c>
      <c r="BV102" s="463"/>
      <c r="BW102" s="479"/>
      <c r="BX102" s="463"/>
      <c r="BY102" s="463"/>
      <c r="BZ102" s="479"/>
      <c r="CA102" s="463"/>
      <c r="CB102" s="463"/>
      <c r="CC102" s="479"/>
      <c r="CD102" s="463"/>
      <c r="CE102" s="463"/>
      <c r="CF102" s="463"/>
      <c r="CG102" s="463"/>
      <c r="CH102" s="463"/>
      <c r="CI102" s="463"/>
      <c r="CJ102" s="463"/>
      <c r="CK102" s="479"/>
      <c r="CL102" s="463"/>
      <c r="CM102" s="463"/>
      <c r="CN102" s="479"/>
      <c r="CO102" s="463"/>
      <c r="CP102" s="463"/>
      <c r="CQ102" s="479"/>
      <c r="CR102" s="463"/>
      <c r="CS102" s="463"/>
      <c r="CT102" s="479"/>
      <c r="CU102" s="463"/>
      <c r="CV102" s="463"/>
      <c r="CW102" s="479"/>
      <c r="CX102" s="463"/>
      <c r="CY102" s="463"/>
      <c r="CZ102" s="479"/>
      <c r="DA102" s="463"/>
      <c r="DB102" s="463"/>
      <c r="DC102" s="456"/>
      <c r="DD102" s="463" t="s">
        <v>1598</v>
      </c>
      <c r="DE102" s="463"/>
      <c r="DF102" s="479"/>
      <c r="DG102" s="463"/>
      <c r="DH102" s="463"/>
      <c r="DI102" s="479"/>
      <c r="DJ102" s="463"/>
      <c r="DK102" s="463"/>
      <c r="DL102" s="479"/>
      <c r="DM102" s="463"/>
      <c r="DN102" s="463"/>
      <c r="DP102" s="430"/>
      <c r="DQ102" s="430"/>
      <c r="DR102" s="431">
        <v>1</v>
      </c>
    </row>
    <row r="103" spans="1:122" s="454" customFormat="1" ht="18" customHeight="1">
      <c r="J103" s="463"/>
      <c r="K103" s="463"/>
      <c r="L103" s="463"/>
      <c r="M103" s="463"/>
      <c r="N103" s="463"/>
      <c r="O103" s="463"/>
      <c r="P103" s="463"/>
      <c r="Q103" s="463"/>
      <c r="R103" s="463"/>
      <c r="S103" s="463"/>
      <c r="T103" s="463"/>
      <c r="U103" s="463"/>
      <c r="V103" s="463"/>
      <c r="W103" s="463"/>
      <c r="X103" s="463"/>
      <c r="Y103" s="463"/>
      <c r="Z103" s="463"/>
      <c r="AA103" s="463"/>
      <c r="AB103" s="463"/>
      <c r="AC103" s="463"/>
      <c r="AD103" s="463"/>
      <c r="AE103" s="1825" t="s">
        <v>2358</v>
      </c>
      <c r="AF103" s="1825"/>
      <c r="AG103" s="463"/>
      <c r="AH103" s="463"/>
      <c r="AI103" s="463"/>
      <c r="AJ103" s="480"/>
      <c r="AK103" s="463"/>
      <c r="AL103" s="463"/>
      <c r="AM103" s="480"/>
      <c r="AN103" s="463"/>
      <c r="AO103" s="463"/>
      <c r="AP103" s="480"/>
      <c r="AQ103" s="463"/>
      <c r="AR103" s="463"/>
      <c r="AS103" s="463"/>
      <c r="AT103" s="463"/>
      <c r="AU103" s="463"/>
      <c r="AV103" s="463"/>
      <c r="AW103" s="463"/>
      <c r="AX103" s="463"/>
      <c r="AY103" s="463"/>
      <c r="AZ103" s="463"/>
      <c r="BA103" s="463"/>
      <c r="BB103" s="479"/>
      <c r="BC103" s="463"/>
      <c r="BD103" s="463"/>
      <c r="BE103" s="479"/>
      <c r="BF103" s="463"/>
      <c r="BG103" s="463"/>
      <c r="BH103" s="479"/>
      <c r="BI103" s="463"/>
      <c r="BJ103" s="463"/>
      <c r="BK103" s="479"/>
      <c r="BL103" s="463"/>
      <c r="BM103" s="463"/>
      <c r="BN103" s="479"/>
      <c r="BO103" s="463"/>
      <c r="BP103" s="463"/>
      <c r="BQ103" s="479"/>
      <c r="BR103" s="1824"/>
      <c r="BS103" s="1824"/>
      <c r="BT103" s="456"/>
      <c r="BU103" s="1825" t="s">
        <v>2360</v>
      </c>
      <c r="BV103" s="1825"/>
      <c r="BW103" s="479"/>
      <c r="BX103" s="463"/>
      <c r="BY103" s="463"/>
      <c r="BZ103" s="479"/>
      <c r="CA103" s="463"/>
      <c r="CB103" s="463"/>
      <c r="CC103" s="479"/>
      <c r="CD103" s="463"/>
      <c r="CE103" s="463"/>
      <c r="CF103" s="463"/>
      <c r="CG103" s="463"/>
      <c r="CH103" s="463"/>
      <c r="CI103" s="463"/>
      <c r="CJ103" s="463"/>
      <c r="CK103" s="479"/>
      <c r="CL103" s="463"/>
      <c r="CM103" s="463"/>
      <c r="CN103" s="479"/>
      <c r="CO103" s="463"/>
      <c r="CP103" s="463"/>
      <c r="CQ103" s="479"/>
      <c r="CR103" s="463"/>
      <c r="CS103" s="463"/>
      <c r="CT103" s="479"/>
      <c r="CU103" s="463"/>
      <c r="CV103" s="463"/>
      <c r="CW103" s="479"/>
      <c r="CX103" s="463"/>
      <c r="CY103" s="463"/>
      <c r="CZ103" s="479"/>
      <c r="DA103" s="1824"/>
      <c r="DB103" s="1824"/>
      <c r="DC103" s="456"/>
      <c r="DD103" s="1825" t="s">
        <v>2362</v>
      </c>
      <c r="DE103" s="1825"/>
      <c r="DF103" s="479"/>
      <c r="DG103" s="463"/>
      <c r="DH103" s="463"/>
      <c r="DI103" s="479"/>
      <c r="DJ103" s="463"/>
      <c r="DK103" s="463"/>
      <c r="DL103" s="479"/>
      <c r="DM103" s="463"/>
      <c r="DN103" s="463"/>
      <c r="DP103" s="430"/>
      <c r="DQ103" s="430"/>
      <c r="DR103" s="431">
        <v>1</v>
      </c>
    </row>
    <row r="104" spans="1:122" s="454" customFormat="1" ht="18" customHeight="1" thickBot="1">
      <c r="J104" s="463"/>
      <c r="K104" s="463"/>
      <c r="L104" s="463"/>
      <c r="M104" s="463"/>
      <c r="N104" s="463"/>
      <c r="O104" s="463"/>
      <c r="P104" s="463"/>
      <c r="Q104" s="463"/>
      <c r="R104" s="463"/>
      <c r="S104" s="463"/>
      <c r="T104" s="463"/>
      <c r="U104" s="463"/>
      <c r="V104" s="463"/>
      <c r="W104" s="463"/>
      <c r="X104" s="463"/>
      <c r="Y104" s="463"/>
      <c r="Z104" s="463"/>
      <c r="AA104" s="463"/>
      <c r="AB104" s="463"/>
      <c r="AC104" s="463"/>
      <c r="AD104" s="463"/>
      <c r="AE104" s="463"/>
      <c r="AF104" s="463"/>
      <c r="AG104" s="463"/>
      <c r="AH104" s="463"/>
      <c r="AI104" s="463"/>
      <c r="AJ104" s="480"/>
      <c r="AK104" s="463"/>
      <c r="AL104" s="463"/>
      <c r="AM104" s="480"/>
      <c r="AN104" s="463"/>
      <c r="AO104" s="463"/>
      <c r="AP104" s="480"/>
      <c r="AQ104" s="463"/>
      <c r="AR104" s="463"/>
      <c r="AS104" s="463"/>
      <c r="AT104" s="463"/>
      <c r="AU104" s="463"/>
      <c r="AV104" s="463"/>
      <c r="AW104" s="463"/>
      <c r="AX104" s="463"/>
      <c r="AY104" s="463"/>
      <c r="AZ104" s="463"/>
      <c r="BA104" s="463"/>
      <c r="BB104" s="479"/>
      <c r="BC104" s="463"/>
      <c r="BD104" s="463"/>
      <c r="BE104" s="479"/>
      <c r="BF104" s="463"/>
      <c r="BG104" s="463"/>
      <c r="BH104" s="479"/>
      <c r="BI104" s="463"/>
      <c r="BJ104" s="463"/>
      <c r="BK104" s="479"/>
      <c r="BL104" s="463"/>
      <c r="BM104" s="463"/>
      <c r="BN104" s="479"/>
      <c r="BO104" s="463"/>
      <c r="BP104" s="463"/>
      <c r="BQ104" s="479"/>
      <c r="BR104" s="461"/>
      <c r="BS104" s="462"/>
      <c r="BT104" s="456"/>
      <c r="BU104" s="463" t="s">
        <v>1598</v>
      </c>
      <c r="BV104" s="463"/>
      <c r="BW104" s="479"/>
      <c r="BX104" s="463"/>
      <c r="BY104" s="463"/>
      <c r="BZ104" s="479"/>
      <c r="CA104" s="463"/>
      <c r="CB104" s="463"/>
      <c r="CC104" s="479"/>
      <c r="CD104" s="463"/>
      <c r="CE104" s="463"/>
      <c r="CF104" s="463"/>
      <c r="CG104" s="463"/>
      <c r="CH104" s="463"/>
      <c r="CI104" s="463"/>
      <c r="CJ104" s="463"/>
      <c r="CK104" s="479"/>
      <c r="CL104" s="463"/>
      <c r="CM104" s="463"/>
      <c r="CN104" s="479"/>
      <c r="CO104" s="463"/>
      <c r="CP104" s="463"/>
      <c r="CQ104" s="479"/>
      <c r="CR104" s="463"/>
      <c r="CS104" s="463"/>
      <c r="CT104" s="479"/>
      <c r="CU104" s="463"/>
      <c r="CV104" s="463"/>
      <c r="CW104" s="479"/>
      <c r="CX104" s="463"/>
      <c r="CY104" s="463"/>
      <c r="CZ104" s="479"/>
      <c r="DA104" s="463"/>
      <c r="DB104" s="463"/>
      <c r="DC104" s="456"/>
      <c r="DD104" s="463" t="s">
        <v>1598</v>
      </c>
      <c r="DE104" s="463"/>
      <c r="DF104" s="479"/>
      <c r="DG104" s="463"/>
      <c r="DH104" s="463"/>
      <c r="DI104" s="479"/>
      <c r="DJ104" s="463"/>
      <c r="DK104" s="463"/>
      <c r="DL104" s="479"/>
      <c r="DM104" s="463"/>
      <c r="DN104" s="463"/>
      <c r="DP104" s="430"/>
      <c r="DQ104" s="430"/>
      <c r="DR104" s="431">
        <v>1</v>
      </c>
    </row>
    <row r="105" spans="1:122" s="454" customFormat="1" ht="18" customHeight="1">
      <c r="J105" s="463"/>
      <c r="K105" s="463"/>
      <c r="L105" s="463"/>
      <c r="M105" s="463"/>
      <c r="N105" s="463"/>
      <c r="O105" s="463"/>
      <c r="P105" s="463"/>
      <c r="Q105" s="463"/>
      <c r="R105" s="463"/>
      <c r="S105" s="463"/>
      <c r="T105" s="463"/>
      <c r="U105" s="463"/>
      <c r="V105" s="463"/>
      <c r="W105" s="463"/>
      <c r="X105" s="463"/>
      <c r="Y105" s="463"/>
      <c r="Z105" s="463"/>
      <c r="AA105" s="463"/>
      <c r="AB105" s="463"/>
      <c r="AC105" s="463"/>
      <c r="AD105" s="463"/>
      <c r="AE105" s="1825" t="s">
        <v>2393</v>
      </c>
      <c r="AF105" s="1825"/>
      <c r="AG105" s="463"/>
      <c r="AH105" s="463"/>
      <c r="AI105" s="463"/>
      <c r="AJ105" s="480"/>
      <c r="AK105" s="463"/>
      <c r="AL105" s="463"/>
      <c r="AM105" s="480"/>
      <c r="AN105" s="463"/>
      <c r="AO105" s="463"/>
      <c r="AP105" s="480"/>
      <c r="AQ105" s="463"/>
      <c r="AR105" s="463"/>
      <c r="AS105" s="463"/>
      <c r="AT105" s="463"/>
      <c r="AU105" s="463"/>
      <c r="AV105" s="463"/>
      <c r="AW105" s="463"/>
      <c r="AX105" s="463"/>
      <c r="AY105" s="463"/>
      <c r="AZ105" s="463"/>
      <c r="BA105" s="463"/>
      <c r="BB105" s="479"/>
      <c r="BC105" s="463"/>
      <c r="BD105" s="463"/>
      <c r="BE105" s="479"/>
      <c r="BF105" s="463"/>
      <c r="BG105" s="463"/>
      <c r="BH105" s="479"/>
      <c r="BI105" s="463"/>
      <c r="BJ105" s="463"/>
      <c r="BK105" s="479"/>
      <c r="BL105" s="463"/>
      <c r="BM105" s="463"/>
      <c r="BN105" s="479"/>
      <c r="BO105" s="463"/>
      <c r="BP105" s="463"/>
      <c r="BQ105" s="479"/>
      <c r="BR105" s="1824"/>
      <c r="BS105" s="1824"/>
      <c r="BT105" s="456"/>
      <c r="BU105" s="1825" t="s">
        <v>2366</v>
      </c>
      <c r="BV105" s="1825"/>
      <c r="BW105" s="479"/>
      <c r="BX105" s="463"/>
      <c r="BY105" s="463"/>
      <c r="BZ105" s="479"/>
      <c r="CA105" s="463"/>
      <c r="CB105" s="463"/>
      <c r="CC105" s="479"/>
      <c r="CD105" s="463"/>
      <c r="CE105" s="463"/>
      <c r="CF105" s="463"/>
      <c r="CG105" s="463"/>
      <c r="CH105" s="463"/>
      <c r="CI105" s="463"/>
      <c r="CJ105" s="463"/>
      <c r="CK105" s="479"/>
      <c r="CL105" s="463"/>
      <c r="CM105" s="463"/>
      <c r="CN105" s="479"/>
      <c r="CO105" s="463"/>
      <c r="CP105" s="463"/>
      <c r="CQ105" s="479"/>
      <c r="CR105" s="463"/>
      <c r="CS105" s="463"/>
      <c r="CT105" s="479"/>
      <c r="CU105" s="463"/>
      <c r="CV105" s="463"/>
      <c r="CW105" s="479"/>
      <c r="CX105" s="463"/>
      <c r="CY105" s="463"/>
      <c r="CZ105" s="479"/>
      <c r="DA105" s="1824"/>
      <c r="DB105" s="1824"/>
      <c r="DC105" s="456"/>
      <c r="DD105" s="1825" t="s">
        <v>2358</v>
      </c>
      <c r="DE105" s="1825"/>
      <c r="DF105" s="479"/>
      <c r="DG105" s="463"/>
      <c r="DH105" s="463"/>
      <c r="DI105" s="479"/>
      <c r="DJ105" s="463"/>
      <c r="DK105" s="463"/>
      <c r="DL105" s="479"/>
      <c r="DM105" s="463"/>
      <c r="DN105" s="463"/>
      <c r="DP105" s="430"/>
      <c r="DQ105" s="430"/>
      <c r="DR105" s="431">
        <v>1</v>
      </c>
    </row>
    <row r="106" spans="1:122" s="454" customFormat="1" ht="18" customHeight="1" thickBot="1">
      <c r="J106" s="463"/>
      <c r="K106" s="463"/>
      <c r="L106" s="463"/>
      <c r="M106" s="463"/>
      <c r="N106" s="463"/>
      <c r="O106" s="463"/>
      <c r="P106" s="463"/>
      <c r="Q106" s="463"/>
      <c r="R106" s="463"/>
      <c r="S106" s="463"/>
      <c r="T106" s="463"/>
      <c r="U106" s="463"/>
      <c r="V106" s="463"/>
      <c r="W106" s="463"/>
      <c r="X106" s="463"/>
      <c r="Y106" s="463"/>
      <c r="Z106" s="463"/>
      <c r="AA106" s="463"/>
      <c r="AB106" s="463"/>
      <c r="AC106" s="463"/>
      <c r="AD106" s="463"/>
      <c r="AE106" s="463"/>
      <c r="AF106" s="463"/>
      <c r="AG106" s="463"/>
      <c r="AH106" s="463"/>
      <c r="AI106" s="463"/>
      <c r="AJ106" s="480"/>
      <c r="AK106" s="463"/>
      <c r="AL106" s="463"/>
      <c r="AM106" s="480"/>
      <c r="AN106" s="463"/>
      <c r="AO106" s="463"/>
      <c r="AP106" s="480"/>
      <c r="AQ106" s="463"/>
      <c r="AR106" s="463"/>
      <c r="AS106" s="463"/>
      <c r="AT106" s="463"/>
      <c r="AU106" s="463"/>
      <c r="AV106" s="463"/>
      <c r="AW106" s="463"/>
      <c r="AX106" s="463"/>
      <c r="AY106" s="463"/>
      <c r="AZ106" s="463"/>
      <c r="BA106" s="463"/>
      <c r="BB106" s="479"/>
      <c r="BC106" s="463"/>
      <c r="BD106" s="463"/>
      <c r="BE106" s="479"/>
      <c r="BF106" s="463"/>
      <c r="BG106" s="463"/>
      <c r="BH106" s="479"/>
      <c r="BI106" s="463"/>
      <c r="BJ106" s="463"/>
      <c r="BK106" s="479"/>
      <c r="BL106" s="463"/>
      <c r="BM106" s="463"/>
      <c r="BN106" s="479"/>
      <c r="BO106" s="463"/>
      <c r="BP106" s="463"/>
      <c r="BQ106" s="479"/>
      <c r="BR106" s="461"/>
      <c r="BS106" s="462"/>
      <c r="BT106" s="456"/>
      <c r="BU106" s="463" t="s">
        <v>1598</v>
      </c>
      <c r="BV106" s="463"/>
      <c r="BW106" s="479"/>
      <c r="BX106" s="463"/>
      <c r="BY106" s="463"/>
      <c r="BZ106" s="479"/>
      <c r="CA106" s="463"/>
      <c r="CB106" s="463"/>
      <c r="CC106" s="479"/>
      <c r="CD106" s="463"/>
      <c r="CE106" s="463"/>
      <c r="CF106" s="463"/>
      <c r="CG106" s="463"/>
      <c r="CH106" s="463"/>
      <c r="CI106" s="463"/>
      <c r="CJ106" s="463"/>
      <c r="CK106" s="479"/>
      <c r="CL106" s="463"/>
      <c r="CM106" s="463"/>
      <c r="CN106" s="479"/>
      <c r="CO106" s="463"/>
      <c r="CP106" s="463"/>
      <c r="CQ106" s="479"/>
      <c r="CR106" s="463"/>
      <c r="CS106" s="463"/>
      <c r="CT106" s="479"/>
      <c r="CU106" s="463"/>
      <c r="CV106" s="463"/>
      <c r="CW106" s="479"/>
      <c r="CX106" s="463"/>
      <c r="CY106" s="463"/>
      <c r="CZ106" s="479"/>
      <c r="DA106" s="463"/>
      <c r="DB106" s="463"/>
      <c r="DC106" s="456"/>
      <c r="DD106" s="463" t="s">
        <v>1598</v>
      </c>
      <c r="DE106" s="463"/>
      <c r="DF106" s="479"/>
      <c r="DG106" s="463"/>
      <c r="DH106" s="463"/>
      <c r="DI106" s="479"/>
      <c r="DJ106" s="463"/>
      <c r="DK106" s="463"/>
      <c r="DL106" s="479"/>
      <c r="DM106" s="463"/>
      <c r="DN106" s="463"/>
      <c r="DP106" s="430"/>
      <c r="DQ106" s="430"/>
      <c r="DR106" s="431">
        <v>1</v>
      </c>
    </row>
    <row r="107" spans="1:122" s="454" customFormat="1" ht="18" customHeight="1">
      <c r="J107" s="463"/>
      <c r="K107" s="463"/>
      <c r="L107" s="463"/>
      <c r="M107" s="463"/>
      <c r="N107" s="463"/>
      <c r="O107" s="463"/>
      <c r="P107" s="463"/>
      <c r="Q107" s="463"/>
      <c r="R107" s="463"/>
      <c r="S107" s="463"/>
      <c r="T107" s="463"/>
      <c r="U107" s="463"/>
      <c r="V107" s="463"/>
      <c r="W107" s="463"/>
      <c r="X107" s="463"/>
      <c r="Y107" s="463"/>
      <c r="Z107" s="463"/>
      <c r="AA107" s="463"/>
      <c r="AB107" s="463"/>
      <c r="AC107" s="463"/>
      <c r="AD107" s="463"/>
      <c r="AE107" s="1825" t="s">
        <v>2364</v>
      </c>
      <c r="AF107" s="1825"/>
      <c r="AG107" s="463"/>
      <c r="AH107" s="463"/>
      <c r="AI107" s="463"/>
      <c r="AJ107" s="480"/>
      <c r="AK107" s="463"/>
      <c r="AL107" s="463"/>
      <c r="AM107" s="480"/>
      <c r="AN107" s="463"/>
      <c r="AO107" s="463"/>
      <c r="AP107" s="480"/>
      <c r="AQ107" s="463"/>
      <c r="AR107" s="463"/>
      <c r="AS107" s="463"/>
      <c r="AT107" s="463"/>
      <c r="AU107" s="463"/>
      <c r="AV107" s="463"/>
      <c r="AW107" s="463"/>
      <c r="AX107" s="463"/>
      <c r="AY107" s="463"/>
      <c r="AZ107" s="463"/>
      <c r="BA107" s="463"/>
      <c r="BB107" s="479"/>
      <c r="BC107" s="463"/>
      <c r="BD107" s="463"/>
      <c r="BE107" s="479"/>
      <c r="BF107" s="463"/>
      <c r="BG107" s="463"/>
      <c r="BH107" s="479"/>
      <c r="BI107" s="463"/>
      <c r="BJ107" s="463"/>
      <c r="BK107" s="479"/>
      <c r="BL107" s="463"/>
      <c r="BM107" s="463"/>
      <c r="BN107" s="479"/>
      <c r="BO107" s="463"/>
      <c r="BP107" s="463"/>
      <c r="BQ107" s="479"/>
      <c r="BR107" s="1824"/>
      <c r="BS107" s="1824"/>
      <c r="BT107" s="456"/>
      <c r="BU107" s="1825" t="s">
        <v>2394</v>
      </c>
      <c r="BV107" s="1825"/>
      <c r="BW107" s="479"/>
      <c r="BX107" s="463"/>
      <c r="BY107" s="463"/>
      <c r="BZ107" s="479"/>
      <c r="CA107" s="463"/>
      <c r="CB107" s="463"/>
      <c r="CC107" s="479"/>
      <c r="CD107" s="463"/>
      <c r="CE107" s="463"/>
      <c r="CF107" s="463"/>
      <c r="CG107" s="463"/>
      <c r="CH107" s="463"/>
      <c r="CI107" s="463"/>
      <c r="CJ107" s="463"/>
      <c r="CK107" s="479"/>
      <c r="CL107" s="463"/>
      <c r="CM107" s="463"/>
      <c r="CN107" s="479"/>
      <c r="CO107" s="463"/>
      <c r="CP107" s="463"/>
      <c r="CQ107" s="479"/>
      <c r="CR107" s="463"/>
      <c r="CS107" s="463"/>
      <c r="CT107" s="479"/>
      <c r="CU107" s="463"/>
      <c r="CV107" s="463"/>
      <c r="CW107" s="479"/>
      <c r="CX107" s="463"/>
      <c r="CY107" s="463"/>
      <c r="CZ107" s="479"/>
      <c r="DA107" s="1824"/>
      <c r="DB107" s="1824"/>
      <c r="DC107" s="456"/>
      <c r="DD107" s="1825" t="s">
        <v>2393</v>
      </c>
      <c r="DE107" s="1825"/>
      <c r="DF107" s="479"/>
      <c r="DG107" s="463"/>
      <c r="DH107" s="463"/>
      <c r="DI107" s="479"/>
      <c r="DJ107" s="463"/>
      <c r="DK107" s="463"/>
      <c r="DL107" s="479"/>
      <c r="DM107" s="463"/>
      <c r="DN107" s="463"/>
      <c r="DP107" s="430"/>
      <c r="DQ107" s="430"/>
      <c r="DR107" s="431">
        <v>1</v>
      </c>
    </row>
    <row r="108" spans="1:122" s="454" customFormat="1" ht="18" customHeight="1" thickBot="1">
      <c r="J108" s="463"/>
      <c r="K108" s="463"/>
      <c r="L108" s="463"/>
      <c r="M108" s="463"/>
      <c r="N108" s="463"/>
      <c r="O108" s="463"/>
      <c r="P108" s="463"/>
      <c r="Q108" s="463"/>
      <c r="R108" s="463"/>
      <c r="S108" s="463"/>
      <c r="T108" s="463"/>
      <c r="U108" s="463"/>
      <c r="V108" s="463"/>
      <c r="W108" s="463"/>
      <c r="X108" s="463"/>
      <c r="Y108" s="463"/>
      <c r="Z108" s="463"/>
      <c r="AA108" s="463"/>
      <c r="AB108" s="463"/>
      <c r="AC108" s="463"/>
      <c r="AD108" s="463"/>
      <c r="AE108" s="463"/>
      <c r="AF108" s="463"/>
      <c r="AG108" s="463"/>
      <c r="AH108" s="463"/>
      <c r="AI108" s="463"/>
      <c r="AJ108" s="480"/>
      <c r="AK108" s="463"/>
      <c r="AL108" s="463"/>
      <c r="AM108" s="480"/>
      <c r="AN108" s="463"/>
      <c r="AO108" s="463"/>
      <c r="AP108" s="480"/>
      <c r="AQ108" s="463"/>
      <c r="AR108" s="463"/>
      <c r="AS108" s="463"/>
      <c r="AT108" s="463"/>
      <c r="AU108" s="463"/>
      <c r="AV108" s="463"/>
      <c r="AW108" s="463"/>
      <c r="AX108" s="463"/>
      <c r="AY108" s="463"/>
      <c r="AZ108" s="463"/>
      <c r="BA108" s="463"/>
      <c r="BB108" s="479"/>
      <c r="BC108" s="463"/>
      <c r="BD108" s="463"/>
      <c r="BE108" s="479"/>
      <c r="BF108" s="463"/>
      <c r="BG108" s="463"/>
      <c r="BH108" s="479"/>
      <c r="BI108" s="463"/>
      <c r="BJ108" s="463"/>
      <c r="BK108" s="479"/>
      <c r="BL108" s="463"/>
      <c r="BM108" s="463"/>
      <c r="BN108" s="479"/>
      <c r="BO108" s="463"/>
      <c r="BP108" s="463"/>
      <c r="BQ108" s="479"/>
      <c r="BR108" s="461"/>
      <c r="BS108" s="462"/>
      <c r="BT108" s="456"/>
      <c r="BU108" s="463" t="s">
        <v>1598</v>
      </c>
      <c r="BV108" s="463"/>
      <c r="BW108" s="479"/>
      <c r="BX108" s="463"/>
      <c r="BY108" s="463"/>
      <c r="BZ108" s="479"/>
      <c r="CA108" s="463"/>
      <c r="CB108" s="463"/>
      <c r="CC108" s="479"/>
      <c r="CD108" s="463"/>
      <c r="CE108" s="463"/>
      <c r="CF108" s="463"/>
      <c r="CG108" s="463"/>
      <c r="CH108" s="463"/>
      <c r="CI108" s="463"/>
      <c r="CJ108" s="463"/>
      <c r="CK108" s="479"/>
      <c r="CL108" s="463"/>
      <c r="CM108" s="463"/>
      <c r="CN108" s="479"/>
      <c r="CO108" s="463"/>
      <c r="CP108" s="463"/>
      <c r="CQ108" s="479"/>
      <c r="CR108" s="463"/>
      <c r="CS108" s="463"/>
      <c r="CT108" s="479"/>
      <c r="CU108" s="463"/>
      <c r="CV108" s="463"/>
      <c r="CW108" s="479"/>
      <c r="CX108" s="463"/>
      <c r="CY108" s="463"/>
      <c r="CZ108" s="479"/>
      <c r="DA108" s="463"/>
      <c r="DB108" s="463"/>
      <c r="DC108" s="456"/>
      <c r="DD108" s="463" t="s">
        <v>1598</v>
      </c>
      <c r="DE108" s="463"/>
      <c r="DF108" s="479"/>
      <c r="DG108" s="463"/>
      <c r="DH108" s="463"/>
      <c r="DI108" s="479"/>
      <c r="DJ108" s="463"/>
      <c r="DK108" s="463"/>
      <c r="DL108" s="479"/>
      <c r="DM108" s="463"/>
      <c r="DN108" s="463"/>
      <c r="DP108" s="430"/>
      <c r="DQ108" s="430"/>
      <c r="DR108" s="431">
        <v>1</v>
      </c>
    </row>
    <row r="109" spans="1:122" s="454" customFormat="1" ht="18" customHeight="1">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1825" t="s">
        <v>2369</v>
      </c>
      <c r="AF109" s="1825"/>
      <c r="AG109" s="463"/>
      <c r="AH109" s="463"/>
      <c r="AI109" s="463"/>
      <c r="AJ109" s="480"/>
      <c r="AK109" s="463"/>
      <c r="AL109" s="463"/>
      <c r="AM109" s="480"/>
      <c r="AN109" s="463"/>
      <c r="AO109" s="463"/>
      <c r="AP109" s="480"/>
      <c r="AQ109" s="463"/>
      <c r="AR109" s="463"/>
      <c r="AS109" s="463"/>
      <c r="AT109" s="463"/>
      <c r="AU109" s="463"/>
      <c r="AV109" s="463"/>
      <c r="AW109" s="463"/>
      <c r="AX109" s="463"/>
      <c r="AY109" s="463"/>
      <c r="AZ109" s="463"/>
      <c r="BA109" s="463"/>
      <c r="BB109" s="479"/>
      <c r="BC109" s="463"/>
      <c r="BD109" s="463"/>
      <c r="BE109" s="479"/>
      <c r="BF109" s="463"/>
      <c r="BG109" s="463"/>
      <c r="BH109" s="479"/>
      <c r="BI109" s="463"/>
      <c r="BJ109" s="463"/>
      <c r="BK109" s="479"/>
      <c r="BL109" s="463"/>
      <c r="BM109" s="463"/>
      <c r="BN109" s="479"/>
      <c r="BO109" s="463"/>
      <c r="BP109" s="463"/>
      <c r="BQ109" s="479"/>
      <c r="BR109" s="1824"/>
      <c r="BS109" s="1824"/>
      <c r="BT109" s="456"/>
      <c r="BU109" s="1825" t="s">
        <v>2371</v>
      </c>
      <c r="BV109" s="1825"/>
      <c r="BW109" s="479"/>
      <c r="BX109" s="463"/>
      <c r="BY109" s="463"/>
      <c r="BZ109" s="479"/>
      <c r="CA109" s="463"/>
      <c r="CB109" s="463"/>
      <c r="CC109" s="479"/>
      <c r="CD109" s="463"/>
      <c r="CE109" s="463"/>
      <c r="CF109" s="463"/>
      <c r="CG109" s="463"/>
      <c r="CH109" s="463"/>
      <c r="CI109" s="463"/>
      <c r="CJ109" s="463"/>
      <c r="CK109" s="479"/>
      <c r="CL109" s="463"/>
      <c r="CM109" s="463"/>
      <c r="CN109" s="479"/>
      <c r="CO109" s="463"/>
      <c r="CP109" s="463"/>
      <c r="CQ109" s="479"/>
      <c r="CR109" s="463"/>
      <c r="CS109" s="463"/>
      <c r="CT109" s="479"/>
      <c r="CU109" s="463"/>
      <c r="CV109" s="463"/>
      <c r="CW109" s="479"/>
      <c r="CX109" s="463"/>
      <c r="CY109" s="463"/>
      <c r="CZ109" s="479"/>
      <c r="DA109" s="1824"/>
      <c r="DB109" s="1824"/>
      <c r="DC109" s="456"/>
      <c r="DD109" s="1825" t="s">
        <v>2373</v>
      </c>
      <c r="DE109" s="1825"/>
      <c r="DF109" s="479"/>
      <c r="DG109" s="463"/>
      <c r="DH109" s="463"/>
      <c r="DI109" s="479"/>
      <c r="DJ109" s="463"/>
      <c r="DK109" s="463"/>
      <c r="DL109" s="479"/>
      <c r="DM109" s="463"/>
      <c r="DN109" s="463"/>
      <c r="DP109" s="430"/>
      <c r="DQ109" s="430"/>
      <c r="DR109" s="431">
        <v>1</v>
      </c>
    </row>
    <row r="110" spans="1:122" s="454" customFormat="1" ht="18" customHeight="1" thickBot="1">
      <c r="A110" s="430"/>
      <c r="B110" s="430"/>
      <c r="C110" s="430"/>
      <c r="D110" s="430"/>
      <c r="E110" s="430"/>
      <c r="F110" s="430"/>
      <c r="G110" s="430"/>
      <c r="H110" s="430"/>
      <c r="I110" s="430"/>
      <c r="J110" s="463"/>
      <c r="K110" s="463"/>
      <c r="L110" s="463"/>
      <c r="M110" s="463"/>
      <c r="N110" s="463"/>
      <c r="O110" s="463"/>
      <c r="P110" s="463"/>
      <c r="Q110" s="463"/>
      <c r="R110" s="463"/>
      <c r="S110" s="463"/>
      <c r="T110" s="463"/>
      <c r="U110" s="463"/>
      <c r="V110" s="463"/>
      <c r="W110" s="463"/>
      <c r="X110" s="463"/>
      <c r="Y110" s="463"/>
      <c r="Z110" s="463"/>
      <c r="AA110" s="463"/>
      <c r="AB110" s="463"/>
      <c r="AC110" s="463"/>
      <c r="AD110" s="463"/>
      <c r="AE110" s="463"/>
      <c r="AF110" s="463"/>
      <c r="AG110" s="463"/>
      <c r="AH110" s="463"/>
      <c r="AI110" s="463"/>
      <c r="AJ110" s="480"/>
      <c r="AK110" s="463"/>
      <c r="AL110" s="463"/>
      <c r="AM110" s="480"/>
      <c r="AN110" s="463"/>
      <c r="AO110" s="463"/>
      <c r="AP110" s="480"/>
      <c r="AQ110" s="463"/>
      <c r="AR110" s="463"/>
      <c r="AS110" s="463"/>
      <c r="AT110" s="463"/>
      <c r="AU110" s="463"/>
      <c r="AV110" s="463"/>
      <c r="AW110" s="463"/>
      <c r="AX110" s="463"/>
      <c r="AY110" s="463"/>
      <c r="AZ110" s="463"/>
      <c r="BA110" s="463"/>
      <c r="BB110" s="463"/>
      <c r="BC110" s="463"/>
      <c r="BD110" s="463"/>
      <c r="BE110" s="463"/>
      <c r="BF110" s="463"/>
      <c r="BG110" s="463"/>
      <c r="BH110" s="463"/>
      <c r="BI110" s="463"/>
      <c r="BJ110" s="463"/>
      <c r="BK110" s="463"/>
      <c r="BL110" s="463"/>
      <c r="BM110" s="463"/>
      <c r="BN110" s="463"/>
      <c r="BO110" s="463"/>
      <c r="BP110" s="463"/>
      <c r="BQ110" s="463"/>
      <c r="BR110" s="461"/>
      <c r="BS110" s="462"/>
      <c r="BT110" s="456"/>
      <c r="BU110" s="463" t="s">
        <v>1598</v>
      </c>
      <c r="BV110" s="463"/>
      <c r="BW110" s="463"/>
      <c r="BX110" s="463"/>
      <c r="BY110" s="463"/>
      <c r="BZ110" s="463"/>
      <c r="CA110" s="463"/>
      <c r="CB110" s="463"/>
      <c r="CC110" s="463"/>
      <c r="CD110" s="463"/>
      <c r="CE110" s="463"/>
      <c r="CF110" s="463"/>
      <c r="CG110" s="463"/>
      <c r="CH110" s="463"/>
      <c r="CI110" s="463"/>
      <c r="CJ110" s="463"/>
      <c r="CK110" s="463"/>
      <c r="CL110" s="463"/>
      <c r="CM110" s="463"/>
      <c r="CN110" s="463"/>
      <c r="CO110" s="463"/>
      <c r="CP110" s="463"/>
      <c r="CQ110" s="463"/>
      <c r="CR110" s="463"/>
      <c r="CS110" s="463"/>
      <c r="CT110" s="463"/>
      <c r="CU110" s="463"/>
      <c r="CV110" s="463"/>
      <c r="CW110" s="463"/>
      <c r="CX110" s="463"/>
      <c r="CY110" s="463"/>
      <c r="CZ110" s="463"/>
      <c r="DA110" s="463"/>
      <c r="DB110" s="463"/>
      <c r="DC110" s="456"/>
      <c r="DD110" s="463" t="s">
        <v>1598</v>
      </c>
      <c r="DE110" s="463"/>
      <c r="DF110" s="463"/>
      <c r="DG110" s="463"/>
      <c r="DH110" s="463"/>
      <c r="DI110" s="463"/>
      <c r="DJ110" s="463"/>
      <c r="DK110" s="463"/>
      <c r="DL110" s="463"/>
      <c r="DM110" s="463"/>
      <c r="DN110" s="463"/>
      <c r="DO110" s="430"/>
      <c r="DP110" s="430"/>
      <c r="DQ110" s="430"/>
      <c r="DR110" s="431">
        <v>1</v>
      </c>
    </row>
    <row r="111" spans="1:122" ht="18" customHeight="1">
      <c r="J111" s="463"/>
      <c r="K111" s="463"/>
      <c r="L111" s="463"/>
      <c r="M111" s="463"/>
      <c r="N111" s="463"/>
      <c r="O111" s="463"/>
      <c r="P111" s="463"/>
      <c r="Q111" s="463"/>
      <c r="R111" s="463"/>
      <c r="S111" s="463"/>
      <c r="T111" s="463"/>
      <c r="U111" s="463"/>
      <c r="V111" s="463"/>
      <c r="W111" s="463"/>
      <c r="X111" s="463"/>
      <c r="Y111" s="463"/>
      <c r="Z111" s="463"/>
      <c r="AA111" s="463"/>
      <c r="AB111" s="463"/>
      <c r="AC111" s="463"/>
      <c r="AD111" s="463"/>
      <c r="AE111" s="1825" t="s">
        <v>2375</v>
      </c>
      <c r="AF111" s="1825"/>
      <c r="AG111" s="463"/>
      <c r="AH111" s="463"/>
      <c r="AI111" s="463"/>
      <c r="AJ111" s="480"/>
      <c r="AK111" s="463"/>
      <c r="AL111" s="463"/>
      <c r="AM111" s="480"/>
      <c r="AN111" s="463"/>
      <c r="AO111" s="463"/>
      <c r="AP111" s="480"/>
      <c r="AQ111" s="463"/>
      <c r="AR111" s="463"/>
      <c r="AS111" s="463"/>
      <c r="AT111" s="463"/>
      <c r="AU111" s="463"/>
      <c r="AV111" s="463"/>
      <c r="AW111" s="463"/>
      <c r="AX111" s="463"/>
      <c r="AY111" s="463"/>
      <c r="AZ111" s="463"/>
      <c r="BA111" s="463"/>
      <c r="BB111" s="463"/>
      <c r="BC111" s="463"/>
      <c r="BD111" s="463"/>
      <c r="BE111" s="463"/>
      <c r="BF111" s="463"/>
      <c r="BG111" s="463"/>
      <c r="BH111" s="463"/>
      <c r="BI111" s="463"/>
      <c r="BJ111" s="463"/>
      <c r="BK111" s="463"/>
      <c r="BL111" s="463"/>
      <c r="BM111" s="463"/>
      <c r="BN111" s="463"/>
      <c r="BO111" s="463"/>
      <c r="BP111" s="463"/>
      <c r="BQ111" s="463"/>
      <c r="BR111" s="1824"/>
      <c r="BS111" s="1824"/>
      <c r="BT111" s="456"/>
      <c r="BU111" s="1825" t="s">
        <v>2377</v>
      </c>
      <c r="BV111" s="1825"/>
      <c r="BW111" s="463"/>
      <c r="BX111" s="463"/>
      <c r="BY111" s="463"/>
      <c r="BZ111" s="463"/>
      <c r="CA111" s="463"/>
      <c r="CB111" s="463"/>
      <c r="CC111" s="463"/>
      <c r="CD111" s="463"/>
      <c r="CE111" s="463"/>
      <c r="CF111" s="463"/>
      <c r="CG111" s="463"/>
      <c r="CH111" s="463"/>
      <c r="CI111" s="463"/>
      <c r="CJ111" s="463"/>
      <c r="CK111" s="463"/>
      <c r="CL111" s="463"/>
      <c r="CM111" s="463"/>
      <c r="CN111" s="463"/>
      <c r="CO111" s="463"/>
      <c r="CP111" s="463"/>
      <c r="CQ111" s="463"/>
      <c r="CR111" s="463"/>
      <c r="CS111" s="463"/>
      <c r="CT111" s="463"/>
      <c r="CU111" s="463"/>
      <c r="CV111" s="463"/>
      <c r="CW111" s="463"/>
      <c r="CX111" s="463"/>
      <c r="CY111" s="463"/>
      <c r="CZ111" s="463"/>
      <c r="DA111" s="1824"/>
      <c r="DB111" s="1824"/>
      <c r="DC111" s="456"/>
      <c r="DD111" s="1825" t="s">
        <v>2369</v>
      </c>
      <c r="DE111" s="1825"/>
      <c r="DF111" s="463"/>
      <c r="DG111" s="463"/>
      <c r="DH111" s="463"/>
      <c r="DI111" s="463"/>
      <c r="DJ111" s="463"/>
      <c r="DK111" s="463"/>
      <c r="DL111" s="463"/>
      <c r="DM111" s="463"/>
      <c r="DN111" s="463"/>
      <c r="DR111" s="431">
        <v>1</v>
      </c>
    </row>
    <row r="112" spans="1:122" ht="16.5" thickBot="1">
      <c r="J112" s="463"/>
      <c r="K112" s="463"/>
      <c r="L112" s="463"/>
      <c r="M112" s="463"/>
      <c r="N112" s="463"/>
      <c r="O112" s="463"/>
      <c r="P112" s="463"/>
      <c r="Q112" s="463"/>
      <c r="R112" s="463"/>
      <c r="S112" s="463"/>
      <c r="T112" s="463"/>
      <c r="U112" s="463"/>
      <c r="V112" s="463"/>
      <c r="W112" s="463"/>
      <c r="X112" s="463"/>
      <c r="Y112" s="463"/>
      <c r="Z112" s="463"/>
      <c r="AA112" s="463"/>
      <c r="AB112" s="463"/>
      <c r="AC112" s="463"/>
      <c r="AD112" s="463"/>
      <c r="AE112" s="463"/>
      <c r="AF112" s="463"/>
      <c r="AG112" s="463"/>
      <c r="AH112" s="463"/>
      <c r="AI112" s="463"/>
      <c r="AJ112" s="480"/>
      <c r="AK112" s="463"/>
      <c r="AL112" s="463"/>
      <c r="AM112" s="480"/>
      <c r="AN112" s="463"/>
      <c r="AO112" s="463"/>
      <c r="AP112" s="480"/>
      <c r="AQ112" s="463"/>
      <c r="AR112" s="463"/>
      <c r="AS112" s="463"/>
      <c r="AT112" s="463"/>
      <c r="AU112" s="463"/>
      <c r="AV112" s="463"/>
      <c r="AW112" s="463"/>
      <c r="AX112" s="463"/>
      <c r="AY112" s="463"/>
      <c r="AZ112" s="463"/>
      <c r="BA112" s="463"/>
      <c r="BB112" s="463"/>
      <c r="BC112" s="463"/>
      <c r="BD112" s="463"/>
      <c r="BE112" s="463"/>
      <c r="BF112" s="463"/>
      <c r="BG112" s="463"/>
      <c r="BH112" s="463"/>
      <c r="BI112" s="463"/>
      <c r="BJ112" s="463"/>
      <c r="BK112" s="463"/>
      <c r="BL112" s="463"/>
      <c r="BM112" s="463"/>
      <c r="BN112" s="463"/>
      <c r="BO112" s="463"/>
      <c r="BP112" s="463"/>
      <c r="BQ112" s="463"/>
      <c r="BR112" s="461"/>
      <c r="BS112" s="462"/>
      <c r="BT112" s="456"/>
      <c r="BU112" s="463" t="s">
        <v>1598</v>
      </c>
      <c r="BV112" s="463"/>
      <c r="BW112" s="463"/>
      <c r="BX112" s="463"/>
      <c r="BY112" s="463"/>
      <c r="BZ112" s="463"/>
      <c r="CA112" s="463"/>
      <c r="CB112" s="463"/>
      <c r="CC112" s="463"/>
      <c r="CD112" s="463"/>
      <c r="CE112" s="463"/>
      <c r="CF112" s="463"/>
      <c r="CG112" s="463"/>
      <c r="CH112" s="463"/>
      <c r="CI112" s="463"/>
      <c r="CJ112" s="463"/>
      <c r="CK112" s="463"/>
      <c r="CL112" s="463"/>
      <c r="CM112" s="463"/>
      <c r="CN112" s="463"/>
      <c r="CO112" s="463"/>
      <c r="CP112" s="463"/>
      <c r="CQ112" s="463"/>
      <c r="CR112" s="463"/>
      <c r="CS112" s="463"/>
      <c r="CT112" s="463"/>
      <c r="CU112" s="463"/>
      <c r="CV112" s="463"/>
      <c r="CW112" s="463"/>
      <c r="CX112" s="463"/>
      <c r="CY112" s="463"/>
      <c r="CZ112" s="463"/>
      <c r="DA112" s="463"/>
      <c r="DB112" s="463"/>
      <c r="DC112" s="456"/>
      <c r="DD112" s="463" t="s">
        <v>1598</v>
      </c>
      <c r="DE112" s="463"/>
      <c r="DF112" s="463"/>
      <c r="DG112" s="463"/>
      <c r="DH112" s="463"/>
      <c r="DI112" s="463"/>
      <c r="DJ112" s="463"/>
      <c r="DK112" s="463"/>
      <c r="DL112" s="463"/>
      <c r="DM112" s="463"/>
      <c r="DN112" s="463"/>
      <c r="DR112" s="431">
        <v>1</v>
      </c>
    </row>
    <row r="113" spans="1:124" ht="15.75" customHeight="1">
      <c r="J113" s="463"/>
      <c r="K113" s="463"/>
      <c r="L113" s="463"/>
      <c r="M113" s="463"/>
      <c r="N113" s="463"/>
      <c r="O113" s="463"/>
      <c r="P113" s="463"/>
      <c r="Q113" s="463"/>
      <c r="R113" s="463"/>
      <c r="S113" s="463"/>
      <c r="T113" s="463"/>
      <c r="U113" s="463"/>
      <c r="V113" s="463"/>
      <c r="W113" s="463"/>
      <c r="X113" s="463"/>
      <c r="Y113" s="463"/>
      <c r="Z113" s="463"/>
      <c r="AA113" s="463"/>
      <c r="AB113" s="463"/>
      <c r="AC113" s="463"/>
      <c r="AD113" s="463"/>
      <c r="AE113" s="1825" t="s">
        <v>2380</v>
      </c>
      <c r="AF113" s="1825"/>
      <c r="AG113" s="463"/>
      <c r="AH113" s="463"/>
      <c r="AI113" s="463"/>
      <c r="AJ113" s="480"/>
      <c r="AK113" s="463"/>
      <c r="AL113" s="463"/>
      <c r="AM113" s="480"/>
      <c r="AN113" s="463"/>
      <c r="AO113" s="463"/>
      <c r="AP113" s="480"/>
      <c r="AQ113" s="463"/>
      <c r="AR113" s="463"/>
      <c r="AS113" s="463"/>
      <c r="AT113" s="463"/>
      <c r="AU113" s="463"/>
      <c r="AV113" s="463"/>
      <c r="AW113" s="463"/>
      <c r="AX113" s="463"/>
      <c r="AY113" s="463"/>
      <c r="AZ113" s="463"/>
      <c r="BA113" s="463"/>
      <c r="BB113" s="463"/>
      <c r="BC113" s="463"/>
      <c r="BD113" s="463"/>
      <c r="BE113" s="463"/>
      <c r="BF113" s="463"/>
      <c r="BG113" s="463"/>
      <c r="BH113" s="463"/>
      <c r="BI113" s="463"/>
      <c r="BJ113" s="463"/>
      <c r="BK113" s="463"/>
      <c r="BL113" s="463"/>
      <c r="BM113" s="463"/>
      <c r="BN113" s="463"/>
      <c r="BO113" s="463"/>
      <c r="BP113" s="463"/>
      <c r="BQ113" s="463"/>
      <c r="BR113" s="1824"/>
      <c r="BS113" s="1824"/>
      <c r="BT113" s="456"/>
      <c r="BU113" s="1825" t="s">
        <v>2382</v>
      </c>
      <c r="BV113" s="1825"/>
      <c r="BW113" s="463"/>
      <c r="BX113" s="463"/>
      <c r="BY113" s="463"/>
      <c r="BZ113" s="463"/>
      <c r="CA113" s="463"/>
      <c r="CB113" s="463"/>
      <c r="CC113" s="463"/>
      <c r="CD113" s="463"/>
      <c r="CE113" s="463"/>
      <c r="CF113" s="463"/>
      <c r="CG113" s="463"/>
      <c r="CH113" s="463"/>
      <c r="CI113" s="463"/>
      <c r="CJ113" s="463"/>
      <c r="CK113" s="463"/>
      <c r="CL113" s="463"/>
      <c r="CM113" s="463"/>
      <c r="CN113" s="463"/>
      <c r="CO113" s="463"/>
      <c r="CP113" s="463"/>
      <c r="CQ113" s="463"/>
      <c r="CR113" s="463"/>
      <c r="CS113" s="463"/>
      <c r="CT113" s="463"/>
      <c r="CU113" s="463"/>
      <c r="CV113" s="463"/>
      <c r="CW113" s="463"/>
      <c r="CX113" s="463"/>
      <c r="CY113" s="463"/>
      <c r="CZ113" s="463"/>
      <c r="DA113" s="1824"/>
      <c r="DB113" s="1824"/>
      <c r="DC113" s="456"/>
      <c r="DD113" s="1825" t="s">
        <v>2384</v>
      </c>
      <c r="DE113" s="1825"/>
      <c r="DF113" s="463"/>
      <c r="DG113" s="463"/>
      <c r="DH113" s="463"/>
      <c r="DI113" s="463"/>
      <c r="DJ113" s="463"/>
      <c r="DK113" s="463"/>
      <c r="DL113" s="463"/>
      <c r="DM113" s="463"/>
      <c r="DN113" s="463"/>
      <c r="DR113" s="431">
        <v>1</v>
      </c>
    </row>
    <row r="114" spans="1:124" ht="16.5" thickBot="1">
      <c r="J114" s="463"/>
      <c r="K114" s="463"/>
      <c r="L114" s="463"/>
      <c r="M114" s="463"/>
      <c r="N114" s="463"/>
      <c r="O114" s="463"/>
      <c r="P114" s="463"/>
      <c r="Q114" s="463"/>
      <c r="R114" s="463"/>
      <c r="S114" s="463"/>
      <c r="T114" s="463"/>
      <c r="U114" s="463"/>
      <c r="V114" s="463"/>
      <c r="W114" s="463"/>
      <c r="X114" s="463"/>
      <c r="Y114" s="463"/>
      <c r="Z114" s="463"/>
      <c r="AA114" s="463"/>
      <c r="AB114" s="463"/>
      <c r="AC114" s="463"/>
      <c r="AD114" s="463"/>
      <c r="AE114" s="463"/>
      <c r="AF114" s="463"/>
      <c r="AG114" s="463"/>
      <c r="AH114" s="463"/>
      <c r="AI114" s="463"/>
      <c r="AJ114" s="480"/>
      <c r="AK114" s="463"/>
      <c r="AL114" s="463"/>
      <c r="AM114" s="480"/>
      <c r="AN114" s="463"/>
      <c r="AO114" s="463"/>
      <c r="AP114" s="480"/>
      <c r="AQ114" s="463"/>
      <c r="AR114" s="463"/>
      <c r="AS114" s="463"/>
      <c r="AT114" s="463"/>
      <c r="AU114" s="463"/>
      <c r="AV114" s="463"/>
      <c r="AW114" s="463"/>
      <c r="AX114" s="463"/>
      <c r="AY114" s="463"/>
      <c r="AZ114" s="463"/>
      <c r="BA114" s="463"/>
      <c r="BB114" s="463"/>
      <c r="BC114" s="463"/>
      <c r="BD114" s="463"/>
      <c r="BE114" s="463"/>
      <c r="BF114" s="463"/>
      <c r="BG114" s="463"/>
      <c r="BH114" s="463"/>
      <c r="BI114" s="463"/>
      <c r="BJ114" s="463"/>
      <c r="BK114" s="463"/>
      <c r="BL114" s="463"/>
      <c r="BM114" s="463"/>
      <c r="BN114" s="463"/>
      <c r="BO114" s="463"/>
      <c r="BP114" s="463"/>
      <c r="BQ114" s="463"/>
      <c r="BR114" s="461"/>
      <c r="BS114" s="462"/>
      <c r="BT114" s="456"/>
      <c r="BU114" s="463" t="s">
        <v>1598</v>
      </c>
      <c r="BV114" s="463"/>
      <c r="BW114" s="463"/>
      <c r="BX114" s="463"/>
      <c r="BY114" s="463"/>
      <c r="BZ114" s="463"/>
      <c r="CA114" s="463"/>
      <c r="CB114" s="463"/>
      <c r="CC114" s="463"/>
      <c r="CD114" s="463"/>
      <c r="CE114" s="463"/>
      <c r="CF114" s="463"/>
      <c r="CG114" s="463"/>
      <c r="CH114" s="463"/>
      <c r="CI114" s="463"/>
      <c r="CJ114" s="463"/>
      <c r="CK114" s="463"/>
      <c r="CL114" s="463"/>
      <c r="CM114" s="463"/>
      <c r="CN114" s="463"/>
      <c r="CO114" s="463"/>
      <c r="CP114" s="463"/>
      <c r="CQ114" s="463"/>
      <c r="CR114" s="463"/>
      <c r="CS114" s="463"/>
      <c r="CT114" s="463"/>
      <c r="CU114" s="463"/>
      <c r="CV114" s="463"/>
      <c r="CW114" s="463"/>
      <c r="CX114" s="463"/>
      <c r="CY114" s="463"/>
      <c r="CZ114" s="463"/>
      <c r="DA114" s="463"/>
      <c r="DB114" s="463"/>
      <c r="DC114" s="456"/>
      <c r="DD114" s="463" t="s">
        <v>1598</v>
      </c>
      <c r="DE114" s="463"/>
      <c r="DF114" s="463"/>
      <c r="DG114" s="463"/>
      <c r="DH114" s="463"/>
      <c r="DI114" s="463"/>
      <c r="DJ114" s="463"/>
      <c r="DK114" s="463"/>
      <c r="DL114" s="463"/>
      <c r="DM114" s="463"/>
      <c r="DN114" s="463"/>
      <c r="DR114" s="431">
        <v>1</v>
      </c>
    </row>
    <row r="115" spans="1:124" ht="15.75" customHeight="1">
      <c r="J115" s="463"/>
      <c r="K115" s="463"/>
      <c r="L115" s="463"/>
      <c r="M115" s="463"/>
      <c r="N115" s="463"/>
      <c r="O115" s="463"/>
      <c r="P115" s="463"/>
      <c r="Q115" s="463"/>
      <c r="R115" s="463"/>
      <c r="S115" s="463"/>
      <c r="T115" s="463"/>
      <c r="U115" s="463"/>
      <c r="V115" s="463"/>
      <c r="W115" s="463"/>
      <c r="X115" s="463"/>
      <c r="Y115" s="463"/>
      <c r="Z115" s="463"/>
      <c r="AA115" s="463"/>
      <c r="AB115" s="463"/>
      <c r="AC115" s="463"/>
      <c r="AD115" s="463"/>
      <c r="AE115" s="1825"/>
      <c r="AF115" s="1825"/>
      <c r="AG115" s="463"/>
      <c r="AH115" s="463"/>
      <c r="AI115" s="463"/>
      <c r="AJ115" s="480"/>
      <c r="AK115" s="463"/>
      <c r="AL115" s="463"/>
      <c r="AM115" s="480"/>
      <c r="AN115" s="463"/>
      <c r="AO115" s="463"/>
      <c r="AP115" s="480"/>
      <c r="AQ115" s="463"/>
      <c r="AR115" s="463"/>
      <c r="AS115" s="463"/>
      <c r="AT115" s="463"/>
      <c r="AU115" s="463"/>
      <c r="AV115" s="463"/>
      <c r="AW115" s="463"/>
      <c r="AX115" s="463"/>
      <c r="AY115" s="463"/>
      <c r="AZ115" s="463"/>
      <c r="BA115" s="463"/>
      <c r="BB115" s="463"/>
      <c r="BC115" s="463"/>
      <c r="BD115" s="463"/>
      <c r="BE115" s="463"/>
      <c r="BF115" s="463"/>
      <c r="BG115" s="463"/>
      <c r="BH115" s="463"/>
      <c r="BI115" s="463"/>
      <c r="BJ115" s="463"/>
      <c r="BK115" s="463"/>
      <c r="BL115" s="463"/>
      <c r="BM115" s="463"/>
      <c r="BN115" s="463"/>
      <c r="BO115" s="463"/>
      <c r="BP115" s="463"/>
      <c r="BQ115" s="463"/>
      <c r="BR115" s="1824"/>
      <c r="BS115" s="1824"/>
      <c r="BT115" s="456"/>
      <c r="BU115" s="1825" t="s">
        <v>2386</v>
      </c>
      <c r="BV115" s="1825"/>
      <c r="BW115" s="463"/>
      <c r="BX115" s="463"/>
      <c r="BY115" s="463"/>
      <c r="BZ115" s="463"/>
      <c r="CA115" s="463"/>
      <c r="CB115" s="463"/>
      <c r="CC115" s="463"/>
      <c r="CD115" s="463"/>
      <c r="CE115" s="463"/>
      <c r="CF115" s="463"/>
      <c r="CG115" s="463"/>
      <c r="CH115" s="463"/>
      <c r="CI115" s="463"/>
      <c r="CJ115" s="463"/>
      <c r="CK115" s="463"/>
      <c r="CL115" s="463"/>
      <c r="CM115" s="463"/>
      <c r="CN115" s="463"/>
      <c r="CO115" s="463"/>
      <c r="CP115" s="463"/>
      <c r="CQ115" s="463"/>
      <c r="CR115" s="463"/>
      <c r="CS115" s="463"/>
      <c r="CT115" s="463"/>
      <c r="CU115" s="463"/>
      <c r="CV115" s="463"/>
      <c r="CW115" s="463"/>
      <c r="CX115" s="463"/>
      <c r="CY115" s="463"/>
      <c r="CZ115" s="463"/>
      <c r="DA115" s="1824"/>
      <c r="DB115" s="1824"/>
      <c r="DC115" s="456"/>
      <c r="DD115" s="1825" t="s">
        <v>2388</v>
      </c>
      <c r="DE115" s="1825"/>
      <c r="DF115" s="463"/>
      <c r="DG115" s="463"/>
      <c r="DH115" s="463"/>
      <c r="DI115" s="463"/>
      <c r="DJ115" s="463"/>
      <c r="DK115" s="463"/>
      <c r="DL115" s="463"/>
      <c r="DM115" s="463"/>
      <c r="DN115" s="463"/>
      <c r="DR115" s="431">
        <v>1</v>
      </c>
    </row>
    <row r="116" spans="1:124" ht="16.5" thickBot="1">
      <c r="J116" s="463"/>
      <c r="K116" s="463"/>
      <c r="L116" s="463"/>
      <c r="M116" s="463"/>
      <c r="N116" s="463"/>
      <c r="O116" s="463"/>
      <c r="P116" s="463"/>
      <c r="Q116" s="463"/>
      <c r="R116" s="463"/>
      <c r="S116" s="463"/>
      <c r="T116" s="463"/>
      <c r="U116" s="463"/>
      <c r="V116" s="463"/>
      <c r="W116" s="463"/>
      <c r="X116" s="463"/>
      <c r="Y116" s="463"/>
      <c r="Z116" s="463"/>
      <c r="AA116" s="463"/>
      <c r="AB116" s="463"/>
      <c r="AC116" s="463"/>
      <c r="AD116" s="463"/>
      <c r="AE116" s="463"/>
      <c r="AF116" s="463"/>
      <c r="AG116" s="463"/>
      <c r="AH116" s="463"/>
      <c r="AI116" s="463"/>
      <c r="AJ116" s="463"/>
      <c r="AK116" s="463"/>
      <c r="AL116" s="463"/>
      <c r="AM116" s="463"/>
      <c r="AN116" s="463"/>
      <c r="AO116" s="463"/>
      <c r="AP116" s="463"/>
      <c r="AQ116" s="463"/>
      <c r="AR116" s="463"/>
      <c r="AS116" s="463"/>
      <c r="AT116" s="463"/>
      <c r="AU116" s="463"/>
      <c r="AV116" s="463"/>
      <c r="AW116" s="463"/>
      <c r="AX116" s="463"/>
      <c r="AY116" s="463"/>
      <c r="AZ116" s="463"/>
      <c r="BA116" s="463"/>
      <c r="BB116" s="463"/>
      <c r="BC116" s="463"/>
      <c r="BD116" s="463"/>
      <c r="BE116" s="463"/>
      <c r="BF116" s="463"/>
      <c r="BG116" s="463"/>
      <c r="BH116" s="463"/>
      <c r="BI116" s="463"/>
      <c r="BJ116" s="463"/>
      <c r="BK116" s="463"/>
      <c r="BL116" s="463"/>
      <c r="BM116" s="463"/>
      <c r="BN116" s="463"/>
      <c r="BO116" s="463"/>
      <c r="BP116" s="463"/>
      <c r="BQ116" s="463"/>
      <c r="BR116" s="461"/>
      <c r="BS116" s="462"/>
      <c r="BT116" s="456"/>
      <c r="BU116" s="463"/>
      <c r="BV116" s="463"/>
      <c r="BW116" s="463"/>
      <c r="BX116" s="463"/>
      <c r="BY116" s="463"/>
      <c r="BZ116" s="463"/>
      <c r="CA116" s="463"/>
      <c r="CB116" s="463"/>
      <c r="CC116" s="463"/>
      <c r="CD116" s="463"/>
      <c r="CE116" s="463"/>
      <c r="CF116" s="463"/>
      <c r="CG116" s="463"/>
      <c r="CH116" s="463"/>
      <c r="CI116" s="463"/>
      <c r="CJ116" s="463"/>
      <c r="CK116" s="463"/>
      <c r="CL116" s="463"/>
      <c r="CM116" s="463"/>
      <c r="CN116" s="463"/>
      <c r="CO116" s="463"/>
      <c r="CP116" s="463"/>
      <c r="CQ116" s="463"/>
      <c r="CR116" s="463"/>
      <c r="CS116" s="463"/>
      <c r="CT116" s="463"/>
      <c r="CU116" s="463"/>
      <c r="CV116" s="463"/>
      <c r="CW116" s="463"/>
      <c r="CX116" s="463"/>
      <c r="CY116" s="463"/>
      <c r="CZ116" s="463"/>
      <c r="DA116" s="463"/>
      <c r="DB116" s="463"/>
      <c r="DC116" s="456"/>
      <c r="DD116" s="463"/>
      <c r="DE116" s="463"/>
      <c r="DF116" s="463"/>
      <c r="DG116" s="463"/>
      <c r="DH116" s="463"/>
      <c r="DI116" s="463"/>
      <c r="DJ116" s="463"/>
      <c r="DK116" s="463"/>
      <c r="DL116" s="463"/>
      <c r="DM116" s="463"/>
      <c r="DN116" s="463"/>
      <c r="DR116" s="431">
        <v>1</v>
      </c>
    </row>
    <row r="117" spans="1:124" ht="16.5" thickBot="1">
      <c r="J117" s="463"/>
      <c r="K117" s="463"/>
      <c r="L117" s="463"/>
      <c r="M117" s="463"/>
      <c r="N117" s="463"/>
      <c r="O117" s="463"/>
      <c r="P117" s="463"/>
      <c r="Q117" s="463"/>
      <c r="R117" s="463"/>
      <c r="S117" s="463"/>
      <c r="T117" s="463"/>
      <c r="U117" s="463"/>
      <c r="V117" s="463"/>
      <c r="W117" s="463"/>
      <c r="X117" s="463"/>
      <c r="Y117" s="463"/>
      <c r="Z117" s="463"/>
      <c r="AA117" s="463"/>
      <c r="AB117" s="463"/>
      <c r="AC117" s="463"/>
      <c r="AD117" s="463"/>
      <c r="AE117" s="463"/>
      <c r="AF117" s="463"/>
      <c r="AG117" s="463"/>
      <c r="AH117" s="463"/>
      <c r="AI117" s="463"/>
      <c r="AJ117" s="463"/>
      <c r="AK117" s="463"/>
      <c r="AL117" s="463"/>
      <c r="AM117" s="463"/>
      <c r="AN117" s="463"/>
      <c r="AO117" s="463"/>
      <c r="AP117" s="463"/>
      <c r="AQ117" s="463"/>
      <c r="AR117" s="463"/>
      <c r="AS117" s="463"/>
      <c r="AT117" s="463"/>
      <c r="AU117" s="463"/>
      <c r="AV117" s="463"/>
      <c r="AW117" s="463"/>
      <c r="AX117" s="463"/>
      <c r="AY117" s="463"/>
      <c r="AZ117" s="463"/>
      <c r="BA117" s="463"/>
      <c r="BB117" s="463"/>
      <c r="BC117" s="463"/>
      <c r="BD117" s="463"/>
      <c r="BE117" s="463"/>
      <c r="BF117" s="463"/>
      <c r="BG117" s="463"/>
      <c r="BH117" s="463"/>
      <c r="BI117" s="463"/>
      <c r="BJ117" s="463"/>
      <c r="BK117" s="463"/>
      <c r="BL117" s="463"/>
      <c r="BM117" s="463"/>
      <c r="BN117" s="463"/>
      <c r="BO117" s="463"/>
      <c r="BP117" s="463"/>
      <c r="BQ117" s="463"/>
      <c r="BR117" s="463"/>
      <c r="BS117" s="463"/>
      <c r="BT117" s="463"/>
      <c r="BU117" s="463"/>
      <c r="BV117" s="463"/>
      <c r="BW117" s="463"/>
      <c r="BX117" s="463"/>
      <c r="BY117" s="463"/>
      <c r="BZ117" s="463"/>
      <c r="CA117" s="463"/>
      <c r="CB117" s="463"/>
      <c r="CC117" s="463"/>
      <c r="CD117" s="463"/>
      <c r="CE117" s="463"/>
      <c r="CF117" s="463"/>
      <c r="CG117" s="463"/>
      <c r="CH117" s="463"/>
      <c r="CI117" s="463"/>
      <c r="CJ117" s="463"/>
      <c r="CK117" s="463"/>
      <c r="CL117" s="463"/>
      <c r="CM117" s="463"/>
      <c r="CN117" s="463"/>
      <c r="CO117" s="463"/>
      <c r="CP117" s="463"/>
      <c r="CQ117" s="463"/>
      <c r="CR117" s="463"/>
      <c r="CS117" s="463"/>
      <c r="CT117" s="463"/>
      <c r="CU117" s="463"/>
      <c r="CV117" s="463"/>
      <c r="CW117" s="463"/>
      <c r="CX117" s="463"/>
      <c r="CY117" s="463"/>
      <c r="CZ117" s="463"/>
      <c r="DA117" s="1824"/>
      <c r="DB117" s="1824"/>
      <c r="DC117" s="456"/>
      <c r="DD117" s="1825"/>
      <c r="DE117" s="1825"/>
      <c r="DF117" s="463"/>
      <c r="DG117" s="463"/>
      <c r="DH117" s="463"/>
      <c r="DI117" s="463"/>
      <c r="DJ117" s="463"/>
      <c r="DK117" s="463"/>
      <c r="DL117" s="463"/>
      <c r="DM117" s="463"/>
      <c r="DN117" s="463"/>
      <c r="DR117" s="431">
        <v>1</v>
      </c>
    </row>
    <row r="118" spans="1:124" ht="15" customHeight="1" thickBot="1">
      <c r="J118" s="463"/>
      <c r="K118" s="463"/>
      <c r="L118" s="463"/>
      <c r="M118" s="463"/>
      <c r="N118" s="463"/>
      <c r="O118" s="463"/>
      <c r="P118" s="463"/>
      <c r="Q118" s="463"/>
      <c r="R118" s="463"/>
      <c r="S118" s="463"/>
      <c r="T118" s="463"/>
      <c r="U118" s="463"/>
      <c r="V118" s="463"/>
      <c r="W118" s="463"/>
      <c r="X118" s="463"/>
      <c r="Y118" s="463"/>
      <c r="Z118" s="463"/>
      <c r="AA118" s="463"/>
      <c r="AB118" s="463"/>
      <c r="AC118" s="463"/>
      <c r="AD118" s="463"/>
      <c r="AE118" s="463"/>
      <c r="AF118" s="463"/>
      <c r="AG118" s="463"/>
      <c r="AH118" s="463"/>
      <c r="AI118" s="463"/>
      <c r="AJ118" s="480"/>
      <c r="AK118" s="463"/>
      <c r="AL118" s="463"/>
      <c r="AM118" s="480"/>
      <c r="AN118" s="463"/>
      <c r="AO118" s="463"/>
      <c r="AP118" s="480"/>
      <c r="AQ118" s="463"/>
      <c r="AR118" s="463"/>
      <c r="AS118" s="463"/>
      <c r="AT118" s="463"/>
      <c r="AU118" s="463"/>
      <c r="AV118" s="463"/>
      <c r="AW118" s="463"/>
      <c r="AX118" s="463"/>
      <c r="AY118" s="463"/>
      <c r="AZ118" s="463"/>
      <c r="BA118" s="463"/>
      <c r="BB118" s="463"/>
      <c r="BC118" s="463"/>
      <c r="BD118" s="463"/>
      <c r="BE118" s="463"/>
      <c r="BF118" s="463"/>
      <c r="BG118" s="463"/>
      <c r="BH118" s="463"/>
      <c r="BI118" s="463"/>
      <c r="BJ118" s="463"/>
      <c r="BK118" s="463"/>
      <c r="BL118" s="463"/>
      <c r="BM118" s="463"/>
      <c r="BN118" s="463"/>
      <c r="BO118" s="463"/>
      <c r="BP118" s="463"/>
      <c r="BQ118" s="463"/>
      <c r="BR118" s="1824"/>
      <c r="BS118" s="1824"/>
      <c r="BT118" s="456"/>
      <c r="BU118" s="1825"/>
      <c r="BV118" s="1825"/>
      <c r="BW118" s="463"/>
      <c r="BX118" s="463"/>
      <c r="BY118" s="463"/>
      <c r="BZ118" s="463"/>
      <c r="CA118" s="463"/>
      <c r="CB118" s="463"/>
      <c r="CC118" s="463"/>
      <c r="CD118" s="463"/>
      <c r="CE118" s="463"/>
      <c r="CF118" s="463"/>
      <c r="CG118" s="463"/>
      <c r="CH118" s="463"/>
      <c r="CI118" s="463"/>
      <c r="CJ118" s="463"/>
      <c r="CK118" s="463"/>
      <c r="CL118" s="463"/>
      <c r="CM118" s="463"/>
      <c r="CN118" s="463"/>
      <c r="CO118" s="463"/>
      <c r="CP118" s="463"/>
      <c r="CQ118" s="463"/>
      <c r="CR118" s="463"/>
      <c r="CS118" s="463"/>
      <c r="CT118" s="463"/>
      <c r="CU118" s="463"/>
      <c r="CV118" s="463"/>
      <c r="CW118" s="463"/>
      <c r="CX118" s="463"/>
      <c r="CY118" s="463"/>
      <c r="CZ118" s="463"/>
      <c r="DA118" s="463"/>
      <c r="DB118" s="463"/>
      <c r="DC118" s="456"/>
      <c r="DD118" s="463"/>
      <c r="DE118" s="463"/>
      <c r="DF118" s="463"/>
      <c r="DG118" s="463"/>
      <c r="DH118" s="463"/>
      <c r="DI118" s="463"/>
      <c r="DJ118" s="463"/>
      <c r="DK118" s="463"/>
      <c r="DL118" s="463"/>
      <c r="DM118" s="463"/>
      <c r="DN118" s="463"/>
      <c r="DR118" s="431">
        <v>1</v>
      </c>
    </row>
    <row r="119" spans="1:124" ht="15" customHeight="1">
      <c r="J119" s="463"/>
      <c r="K119" s="463"/>
      <c r="L119" s="463"/>
      <c r="M119" s="463"/>
      <c r="N119" s="463"/>
      <c r="O119" s="463"/>
      <c r="P119" s="463"/>
      <c r="Q119" s="463"/>
      <c r="R119" s="463"/>
      <c r="S119" s="463"/>
      <c r="T119" s="463"/>
      <c r="U119" s="463"/>
      <c r="V119" s="463"/>
      <c r="W119" s="463"/>
      <c r="X119" s="463"/>
      <c r="Y119" s="463"/>
      <c r="Z119" s="463"/>
      <c r="AA119" s="463"/>
      <c r="AB119" s="463"/>
      <c r="AC119" s="463"/>
      <c r="AD119" s="463"/>
      <c r="AE119" s="463"/>
      <c r="AF119" s="463"/>
      <c r="AG119" s="463"/>
      <c r="AH119" s="463"/>
      <c r="AI119" s="463"/>
      <c r="AJ119" s="480"/>
      <c r="AK119" s="463"/>
      <c r="AL119" s="463"/>
      <c r="AM119" s="480"/>
      <c r="AN119" s="463"/>
      <c r="AO119" s="463"/>
      <c r="AP119" s="480"/>
      <c r="AQ119" s="463"/>
      <c r="AR119" s="463"/>
      <c r="AS119" s="463"/>
      <c r="AT119" s="463"/>
      <c r="AU119" s="463"/>
      <c r="AV119" s="463"/>
      <c r="AW119" s="463"/>
      <c r="AX119" s="463"/>
      <c r="AY119" s="463"/>
      <c r="AZ119" s="463"/>
      <c r="BA119" s="463"/>
      <c r="BB119" s="463"/>
      <c r="BC119" s="463"/>
      <c r="BD119" s="463"/>
      <c r="BE119" s="463"/>
      <c r="BF119" s="463"/>
      <c r="BG119" s="463"/>
      <c r="BH119" s="463"/>
      <c r="BI119" s="463"/>
      <c r="BJ119" s="463"/>
      <c r="BK119" s="463"/>
      <c r="BL119" s="463"/>
      <c r="BM119" s="463"/>
      <c r="BN119" s="463"/>
      <c r="BO119" s="463"/>
      <c r="BP119" s="463"/>
      <c r="BQ119" s="463"/>
      <c r="BR119" s="461"/>
      <c r="BS119" s="462"/>
      <c r="BT119" s="456"/>
      <c r="BU119" s="463"/>
      <c r="BV119" s="463"/>
      <c r="BW119" s="463"/>
      <c r="BX119" s="463"/>
      <c r="BY119" s="463"/>
      <c r="BZ119" s="463"/>
      <c r="CA119" s="463"/>
      <c r="CB119" s="463"/>
      <c r="CC119" s="463"/>
      <c r="CD119" s="463"/>
      <c r="CE119" s="463"/>
      <c r="CF119" s="463"/>
      <c r="CG119" s="463"/>
      <c r="CH119" s="463"/>
      <c r="CI119" s="463"/>
      <c r="CJ119" s="463"/>
      <c r="CK119" s="463"/>
      <c r="CL119" s="463"/>
      <c r="CM119" s="463"/>
      <c r="CN119" s="463"/>
      <c r="CO119" s="463"/>
      <c r="CP119" s="463"/>
      <c r="CQ119" s="463"/>
      <c r="CR119" s="463"/>
      <c r="CS119" s="463"/>
      <c r="CT119" s="463"/>
      <c r="CU119" s="463"/>
      <c r="CV119" s="463"/>
      <c r="CW119" s="463"/>
      <c r="CX119" s="463"/>
      <c r="CY119" s="463"/>
      <c r="CZ119" s="463"/>
      <c r="DA119" s="1824"/>
      <c r="DB119" s="1824"/>
      <c r="DC119" s="456"/>
      <c r="DD119" s="1825"/>
      <c r="DE119" s="1825"/>
      <c r="DF119" s="463"/>
      <c r="DG119" s="463"/>
      <c r="DH119" s="463"/>
      <c r="DI119" s="463"/>
      <c r="DJ119" s="463"/>
      <c r="DK119" s="463"/>
      <c r="DL119" s="463"/>
      <c r="DM119" s="463"/>
      <c r="DN119" s="463"/>
      <c r="DR119" s="431">
        <v>1</v>
      </c>
    </row>
    <row r="120" spans="1:124" ht="15.75">
      <c r="J120" s="463"/>
      <c r="K120" s="463"/>
      <c r="L120" s="463"/>
      <c r="M120" s="463"/>
      <c r="N120" s="463"/>
      <c r="O120" s="463"/>
      <c r="P120" s="463"/>
      <c r="Q120" s="463"/>
      <c r="R120" s="463"/>
      <c r="S120" s="463"/>
      <c r="T120" s="463"/>
      <c r="U120" s="463"/>
      <c r="V120" s="463"/>
      <c r="W120" s="463"/>
      <c r="X120" s="463"/>
      <c r="Y120" s="463"/>
      <c r="Z120" s="463"/>
      <c r="AA120" s="463"/>
      <c r="AB120" s="463"/>
      <c r="AC120" s="463"/>
      <c r="AD120" s="463"/>
      <c r="AE120" s="463"/>
      <c r="AF120" s="463"/>
      <c r="AG120" s="463"/>
      <c r="AH120" s="463"/>
      <c r="AI120" s="463"/>
      <c r="AJ120" s="480"/>
      <c r="AK120" s="463"/>
      <c r="AL120" s="463"/>
      <c r="AM120" s="480"/>
      <c r="AN120" s="463"/>
      <c r="AO120" s="463"/>
      <c r="AP120" s="480"/>
      <c r="AQ120" s="463"/>
      <c r="AR120" s="463"/>
      <c r="AS120" s="463"/>
      <c r="AT120" s="463"/>
      <c r="AU120" s="463"/>
      <c r="AV120" s="463"/>
      <c r="AW120" s="463"/>
      <c r="AX120" s="463"/>
      <c r="AY120" s="463"/>
      <c r="AZ120" s="463"/>
      <c r="BA120" s="463"/>
      <c r="BB120" s="463"/>
      <c r="BC120" s="463"/>
      <c r="BD120" s="463"/>
      <c r="BE120" s="463"/>
      <c r="BF120" s="463"/>
      <c r="BG120" s="463"/>
      <c r="BH120" s="463"/>
      <c r="BI120" s="463"/>
      <c r="BJ120" s="463"/>
      <c r="BK120" s="463"/>
      <c r="BL120" s="463"/>
      <c r="BM120" s="463"/>
      <c r="BN120" s="463"/>
      <c r="BO120" s="463"/>
      <c r="BP120" s="463"/>
      <c r="BQ120" s="463"/>
      <c r="BR120" s="463"/>
      <c r="BS120" s="463"/>
      <c r="BT120" s="463"/>
      <c r="BU120" s="463"/>
      <c r="BV120" s="463"/>
      <c r="BW120" s="463"/>
      <c r="BX120" s="463"/>
      <c r="BY120" s="463"/>
      <c r="BZ120" s="463"/>
      <c r="CA120" s="463"/>
      <c r="CB120" s="463"/>
      <c r="CC120" s="463"/>
      <c r="CD120" s="463"/>
      <c r="CE120" s="463"/>
      <c r="CF120" s="463"/>
      <c r="CG120" s="463"/>
      <c r="CH120" s="463"/>
      <c r="CI120" s="463"/>
      <c r="CJ120" s="463"/>
      <c r="CK120" s="463"/>
      <c r="CL120" s="463"/>
      <c r="CM120" s="463"/>
      <c r="CN120" s="463"/>
      <c r="CO120" s="463"/>
      <c r="CP120" s="463"/>
      <c r="CQ120" s="463"/>
      <c r="CR120" s="463"/>
      <c r="CS120" s="463"/>
      <c r="CT120" s="463"/>
      <c r="CU120" s="463"/>
      <c r="CV120" s="463"/>
      <c r="CW120" s="463"/>
      <c r="CX120" s="463"/>
      <c r="CY120" s="463"/>
      <c r="CZ120" s="463"/>
      <c r="DA120" s="463"/>
      <c r="DB120" s="463"/>
      <c r="DC120" s="463"/>
      <c r="DD120" s="463"/>
      <c r="DE120" s="463"/>
      <c r="DF120" s="463"/>
      <c r="DG120" s="463"/>
      <c r="DH120" s="463"/>
      <c r="DI120" s="463"/>
      <c r="DJ120" s="463"/>
      <c r="DK120" s="463"/>
      <c r="DL120" s="463"/>
      <c r="DM120" s="463"/>
      <c r="DN120" s="463"/>
      <c r="DR120" s="431">
        <v>1</v>
      </c>
    </row>
    <row r="121" spans="1:124" ht="15.75">
      <c r="J121" s="463"/>
      <c r="K121" s="463"/>
      <c r="L121" s="463"/>
      <c r="M121" s="463"/>
      <c r="N121" s="463"/>
      <c r="O121" s="463"/>
      <c r="P121" s="463"/>
      <c r="Q121" s="463"/>
      <c r="R121" s="463"/>
      <c r="S121" s="463"/>
      <c r="T121" s="463"/>
      <c r="U121" s="463"/>
      <c r="V121" s="463"/>
      <c r="W121" s="463"/>
      <c r="X121" s="463"/>
      <c r="Y121" s="463"/>
      <c r="Z121" s="463"/>
      <c r="AA121" s="463"/>
      <c r="AB121" s="463"/>
      <c r="AC121" s="463"/>
      <c r="AD121" s="463"/>
      <c r="AE121" s="463"/>
      <c r="AF121" s="463"/>
      <c r="AG121" s="463"/>
      <c r="AH121" s="463"/>
      <c r="AI121" s="463"/>
      <c r="AJ121" s="480"/>
      <c r="AK121" s="463"/>
      <c r="AL121" s="463"/>
      <c r="AM121" s="480"/>
      <c r="AN121" s="463"/>
      <c r="AO121" s="463"/>
      <c r="AP121" s="480"/>
      <c r="AQ121" s="463"/>
      <c r="AR121" s="463"/>
      <c r="AS121" s="463"/>
      <c r="AT121" s="463"/>
      <c r="AU121" s="463"/>
      <c r="AV121" s="463"/>
      <c r="AW121" s="463"/>
      <c r="AX121" s="463"/>
      <c r="AY121" s="463"/>
      <c r="AZ121" s="463"/>
      <c r="BA121" s="463"/>
      <c r="BB121" s="463"/>
      <c r="BC121" s="463"/>
      <c r="BD121" s="463"/>
      <c r="BE121" s="463"/>
      <c r="BF121" s="463"/>
      <c r="BG121" s="463"/>
      <c r="BH121" s="463"/>
      <c r="BI121" s="463"/>
      <c r="BJ121" s="463"/>
      <c r="BK121" s="463"/>
      <c r="BL121" s="463"/>
      <c r="BM121" s="463"/>
      <c r="BN121" s="463"/>
      <c r="BO121" s="463"/>
      <c r="BP121" s="463"/>
      <c r="BQ121" s="463"/>
      <c r="BR121" s="463"/>
      <c r="BS121" s="463"/>
      <c r="BT121" s="463"/>
      <c r="BU121" s="463"/>
      <c r="BV121" s="463"/>
      <c r="BW121" s="463"/>
      <c r="BX121" s="463"/>
      <c r="BY121" s="463"/>
      <c r="BZ121" s="463"/>
      <c r="CA121" s="463"/>
      <c r="CB121" s="463"/>
      <c r="CC121" s="463"/>
      <c r="CD121" s="463"/>
      <c r="CE121" s="463"/>
      <c r="CF121" s="463"/>
      <c r="CG121" s="463"/>
      <c r="CH121" s="463"/>
      <c r="CI121" s="463"/>
      <c r="CJ121" s="463"/>
      <c r="CK121" s="463"/>
      <c r="CL121" s="463"/>
      <c r="CM121" s="463"/>
      <c r="CN121" s="463"/>
      <c r="CO121" s="463"/>
      <c r="CP121" s="463"/>
      <c r="CQ121" s="463"/>
      <c r="CR121" s="463"/>
      <c r="CS121" s="463"/>
      <c r="CT121" s="463"/>
      <c r="CU121" s="463"/>
      <c r="CV121" s="463"/>
      <c r="CW121" s="463"/>
      <c r="CX121" s="463"/>
      <c r="CY121" s="463"/>
      <c r="CZ121" s="463"/>
      <c r="DA121" s="463"/>
      <c r="DB121" s="463"/>
      <c r="DC121" s="463"/>
      <c r="DD121" s="463"/>
      <c r="DE121" s="463"/>
      <c r="DF121" s="463"/>
      <c r="DG121" s="463"/>
      <c r="DH121" s="463"/>
      <c r="DI121" s="463"/>
      <c r="DJ121" s="463"/>
      <c r="DK121" s="463"/>
      <c r="DL121" s="463"/>
      <c r="DM121" s="463"/>
      <c r="DN121" s="463"/>
      <c r="DR121" s="431">
        <v>1</v>
      </c>
    </row>
    <row r="122" spans="1:124" ht="15.75">
      <c r="J122" s="463"/>
      <c r="K122" s="463"/>
      <c r="L122" s="463"/>
      <c r="M122" s="463"/>
      <c r="N122" s="463"/>
      <c r="O122" s="463"/>
      <c r="P122" s="463"/>
      <c r="Q122" s="463"/>
      <c r="R122" s="463"/>
      <c r="S122" s="463"/>
      <c r="T122" s="463"/>
      <c r="U122" s="463"/>
      <c r="V122" s="463"/>
      <c r="W122" s="463"/>
      <c r="X122" s="463"/>
      <c r="Y122" s="463"/>
      <c r="Z122" s="463"/>
      <c r="AA122" s="463"/>
      <c r="AB122" s="463"/>
      <c r="AC122" s="463"/>
      <c r="AD122" s="463"/>
      <c r="AE122" s="463"/>
      <c r="AF122" s="463"/>
      <c r="AG122" s="463"/>
      <c r="AH122" s="463"/>
      <c r="AI122" s="463"/>
      <c r="AJ122" s="480"/>
      <c r="AK122" s="463"/>
      <c r="AL122" s="463"/>
      <c r="AM122" s="480"/>
      <c r="AN122" s="463"/>
      <c r="AO122" s="463"/>
      <c r="AP122" s="480"/>
      <c r="AQ122" s="463"/>
      <c r="AR122" s="463"/>
      <c r="AS122" s="463"/>
      <c r="AT122" s="463"/>
      <c r="AU122" s="463"/>
      <c r="AV122" s="463"/>
      <c r="AW122" s="463"/>
      <c r="AX122" s="463"/>
      <c r="AY122" s="463"/>
      <c r="AZ122" s="463"/>
      <c r="BA122" s="463"/>
      <c r="BB122" s="463"/>
      <c r="BC122" s="463"/>
      <c r="BD122" s="463"/>
      <c r="BE122" s="463"/>
      <c r="BF122" s="463"/>
      <c r="BG122" s="463"/>
      <c r="BH122" s="463"/>
      <c r="BI122" s="463"/>
      <c r="BJ122" s="463"/>
      <c r="BK122" s="463"/>
      <c r="BL122" s="463"/>
      <c r="BM122" s="463"/>
      <c r="BN122" s="463"/>
      <c r="BO122" s="463"/>
      <c r="BP122" s="463"/>
      <c r="BQ122" s="463"/>
      <c r="BR122" s="463"/>
      <c r="BS122" s="463"/>
      <c r="BT122" s="463"/>
      <c r="BU122" s="463"/>
      <c r="BV122" s="463"/>
      <c r="BW122" s="463"/>
      <c r="BX122" s="463"/>
      <c r="BY122" s="463"/>
      <c r="BZ122" s="463"/>
      <c r="CA122" s="463"/>
      <c r="CB122" s="463"/>
      <c r="CC122" s="463"/>
      <c r="CD122" s="463"/>
      <c r="CE122" s="463"/>
      <c r="CF122" s="463"/>
      <c r="CG122" s="463"/>
      <c r="CH122" s="463"/>
      <c r="CI122" s="463"/>
      <c r="CJ122" s="463"/>
      <c r="CK122" s="463"/>
      <c r="CL122" s="463"/>
      <c r="CM122" s="463"/>
      <c r="CN122" s="463"/>
      <c r="CO122" s="463"/>
      <c r="CP122" s="463"/>
      <c r="CQ122" s="463"/>
      <c r="CR122" s="463"/>
      <c r="CS122" s="463"/>
      <c r="CT122" s="463"/>
      <c r="CU122" s="463"/>
      <c r="CV122" s="463"/>
      <c r="CW122" s="463"/>
      <c r="CX122" s="463"/>
      <c r="CY122" s="463"/>
      <c r="CZ122" s="463"/>
      <c r="DA122" s="463"/>
      <c r="DB122" s="463"/>
      <c r="DC122" s="463"/>
      <c r="DD122" s="463"/>
      <c r="DE122" s="463"/>
      <c r="DF122" s="463"/>
      <c r="DG122" s="463"/>
      <c r="DH122" s="463"/>
      <c r="DI122" s="463"/>
      <c r="DJ122" s="463"/>
      <c r="DK122" s="463"/>
      <c r="DL122" s="463"/>
      <c r="DM122" s="463"/>
      <c r="DN122" s="463"/>
      <c r="DR122" s="431">
        <v>1</v>
      </c>
      <c r="DS122" s="430"/>
      <c r="DT122" s="430"/>
    </row>
    <row r="123" spans="1:124" ht="15.75">
      <c r="J123" s="463"/>
      <c r="K123" s="463"/>
      <c r="L123" s="463"/>
      <c r="M123" s="463"/>
      <c r="N123" s="463"/>
      <c r="O123" s="463"/>
      <c r="P123" s="463"/>
      <c r="Q123" s="463"/>
      <c r="R123" s="463"/>
      <c r="S123" s="463"/>
      <c r="T123" s="463"/>
      <c r="U123" s="463"/>
      <c r="V123" s="463"/>
      <c r="W123" s="463"/>
      <c r="X123" s="463"/>
      <c r="Y123" s="463"/>
      <c r="Z123" s="463"/>
      <c r="AA123" s="463"/>
      <c r="AB123" s="463"/>
      <c r="AC123" s="463"/>
      <c r="AD123" s="463"/>
      <c r="AE123" s="463"/>
      <c r="AF123" s="463"/>
      <c r="AG123" s="463"/>
      <c r="AH123" s="463"/>
      <c r="AI123" s="463"/>
      <c r="AJ123" s="480"/>
      <c r="AK123" s="463"/>
      <c r="AL123" s="463"/>
      <c r="AM123" s="480"/>
      <c r="AN123" s="463"/>
      <c r="AO123" s="463"/>
      <c r="AP123" s="480"/>
      <c r="AQ123" s="463"/>
      <c r="AR123" s="463"/>
      <c r="AS123" s="463"/>
      <c r="AT123" s="463"/>
      <c r="AU123" s="463"/>
      <c r="AV123" s="463"/>
      <c r="AW123" s="463"/>
      <c r="AX123" s="463"/>
      <c r="AY123" s="463"/>
      <c r="AZ123" s="463"/>
      <c r="BA123" s="463"/>
      <c r="BB123" s="463"/>
      <c r="BC123" s="463"/>
      <c r="BD123" s="463"/>
      <c r="BE123" s="463"/>
      <c r="BF123" s="463"/>
      <c r="BG123" s="463"/>
      <c r="BH123" s="463"/>
      <c r="BI123" s="463"/>
      <c r="BJ123" s="463"/>
      <c r="BK123" s="463"/>
      <c r="BL123" s="463"/>
      <c r="BM123" s="463"/>
      <c r="BN123" s="463"/>
      <c r="BO123" s="463"/>
      <c r="BP123" s="463"/>
      <c r="BQ123" s="463"/>
      <c r="BR123" s="463"/>
      <c r="BS123" s="463"/>
      <c r="BT123" s="463"/>
      <c r="BU123" s="463"/>
      <c r="BV123" s="463"/>
      <c r="BW123" s="463"/>
      <c r="BX123" s="463"/>
      <c r="BY123" s="463"/>
      <c r="BZ123" s="463"/>
      <c r="CA123" s="463"/>
      <c r="CB123" s="463"/>
      <c r="CC123" s="463"/>
      <c r="CD123" s="463"/>
      <c r="CE123" s="463"/>
      <c r="CF123" s="463"/>
      <c r="CG123" s="463"/>
      <c r="CH123" s="463"/>
      <c r="CI123" s="463"/>
      <c r="CJ123" s="463"/>
      <c r="CK123" s="463"/>
      <c r="CL123" s="463"/>
      <c r="CM123" s="463"/>
      <c r="CN123" s="463"/>
      <c r="CO123" s="463"/>
      <c r="CP123" s="463"/>
      <c r="CQ123" s="463"/>
      <c r="CR123" s="463"/>
      <c r="CS123" s="463"/>
      <c r="CT123" s="463"/>
      <c r="CU123" s="463"/>
      <c r="CV123" s="463"/>
      <c r="CW123" s="463"/>
      <c r="CX123" s="463"/>
      <c r="CY123" s="463"/>
      <c r="CZ123" s="463"/>
      <c r="DA123" s="463"/>
      <c r="DB123" s="463"/>
      <c r="DC123" s="463"/>
      <c r="DD123" s="463"/>
      <c r="DE123" s="463"/>
      <c r="DF123" s="463"/>
      <c r="DG123" s="463"/>
      <c r="DH123" s="463"/>
      <c r="DI123" s="463"/>
      <c r="DJ123" s="463"/>
      <c r="DK123" s="463"/>
      <c r="DL123" s="463"/>
      <c r="DM123" s="463"/>
      <c r="DN123" s="463"/>
      <c r="DR123" s="488" t="s">
        <v>186</v>
      </c>
      <c r="DS123" s="430"/>
      <c r="DT123" s="430"/>
    </row>
    <row r="124" spans="1:124">
      <c r="A124" s="431">
        <v>1</v>
      </c>
      <c r="B124" s="431"/>
      <c r="C124" s="431"/>
      <c r="D124" s="431"/>
      <c r="E124" s="431"/>
      <c r="F124" s="431"/>
      <c r="G124" s="431"/>
      <c r="H124" s="431"/>
      <c r="I124" s="431"/>
      <c r="J124" s="431">
        <v>1</v>
      </c>
      <c r="K124" s="431">
        <v>1</v>
      </c>
      <c r="L124" s="431">
        <v>1</v>
      </c>
      <c r="M124" s="431">
        <v>1</v>
      </c>
      <c r="N124" s="431">
        <v>1</v>
      </c>
      <c r="O124" s="431">
        <v>1</v>
      </c>
      <c r="P124" s="431">
        <v>1</v>
      </c>
      <c r="Q124" s="431">
        <v>1</v>
      </c>
      <c r="R124" s="431">
        <v>1</v>
      </c>
      <c r="S124" s="431">
        <v>1</v>
      </c>
      <c r="T124" s="431">
        <v>1</v>
      </c>
      <c r="U124" s="431">
        <v>1</v>
      </c>
      <c r="V124" s="431">
        <v>1</v>
      </c>
      <c r="W124" s="431">
        <v>1</v>
      </c>
      <c r="X124" s="431">
        <v>1</v>
      </c>
      <c r="Y124" s="431">
        <v>1</v>
      </c>
      <c r="Z124" s="431">
        <v>1</v>
      </c>
      <c r="AA124" s="431">
        <v>1</v>
      </c>
      <c r="AB124" s="431">
        <v>1</v>
      </c>
      <c r="AC124" s="431">
        <v>1</v>
      </c>
      <c r="AD124" s="431">
        <v>1</v>
      </c>
      <c r="AE124" s="431">
        <v>1</v>
      </c>
      <c r="AF124" s="431">
        <v>1</v>
      </c>
      <c r="AG124" s="431">
        <v>1</v>
      </c>
      <c r="AH124" s="431">
        <v>1</v>
      </c>
      <c r="AI124" s="431">
        <v>1</v>
      </c>
      <c r="AJ124" s="431">
        <v>1</v>
      </c>
      <c r="AK124" s="431">
        <v>1</v>
      </c>
      <c r="AL124" s="431">
        <v>1</v>
      </c>
      <c r="AM124" s="431">
        <v>1</v>
      </c>
      <c r="AN124" s="431">
        <v>1</v>
      </c>
      <c r="AO124" s="431">
        <v>1</v>
      </c>
      <c r="AP124" s="431">
        <v>1</v>
      </c>
      <c r="AQ124" s="431">
        <v>1</v>
      </c>
      <c r="AR124" s="431">
        <v>1</v>
      </c>
      <c r="AS124" s="431">
        <v>1</v>
      </c>
      <c r="AT124" s="431">
        <v>1</v>
      </c>
      <c r="AU124" s="431">
        <v>1</v>
      </c>
      <c r="AV124" s="431">
        <v>1</v>
      </c>
      <c r="AW124" s="431">
        <v>1</v>
      </c>
      <c r="AX124" s="431">
        <v>1</v>
      </c>
      <c r="AY124" s="431">
        <v>1</v>
      </c>
      <c r="AZ124" s="431">
        <v>1</v>
      </c>
      <c r="BA124" s="431">
        <v>1</v>
      </c>
      <c r="BB124" s="431">
        <v>1</v>
      </c>
      <c r="BC124" s="431">
        <v>1</v>
      </c>
      <c r="BD124" s="431">
        <v>1</v>
      </c>
      <c r="BE124" s="431">
        <v>1</v>
      </c>
      <c r="BF124" s="431">
        <v>1</v>
      </c>
      <c r="BG124" s="431">
        <v>1</v>
      </c>
      <c r="BH124" s="431">
        <v>1</v>
      </c>
      <c r="BI124" s="431">
        <v>1</v>
      </c>
      <c r="BJ124" s="431">
        <v>1</v>
      </c>
      <c r="BK124" s="431">
        <v>1</v>
      </c>
      <c r="BL124" s="431">
        <v>1</v>
      </c>
      <c r="BM124" s="431">
        <v>1</v>
      </c>
      <c r="BN124" s="431">
        <v>1</v>
      </c>
      <c r="BO124" s="431">
        <v>1</v>
      </c>
      <c r="BP124" s="431">
        <v>1</v>
      </c>
      <c r="BQ124" s="431">
        <v>1</v>
      </c>
      <c r="BR124" s="431">
        <v>1</v>
      </c>
      <c r="BS124" s="431">
        <v>1</v>
      </c>
      <c r="BT124" s="431">
        <v>1</v>
      </c>
      <c r="BU124" s="431">
        <v>1</v>
      </c>
      <c r="BV124" s="431">
        <v>1</v>
      </c>
      <c r="BW124" s="431">
        <v>1</v>
      </c>
      <c r="BX124" s="431">
        <v>1</v>
      </c>
      <c r="BY124" s="431">
        <v>1</v>
      </c>
      <c r="BZ124" s="431">
        <v>1</v>
      </c>
      <c r="CA124" s="431">
        <v>1</v>
      </c>
      <c r="CB124" s="431">
        <v>1</v>
      </c>
      <c r="CC124" s="431">
        <v>1</v>
      </c>
      <c r="CD124" s="431">
        <v>1</v>
      </c>
      <c r="CE124" s="431">
        <v>1</v>
      </c>
      <c r="CF124" s="431">
        <v>1</v>
      </c>
      <c r="CG124" s="431">
        <v>1</v>
      </c>
      <c r="CH124" s="431">
        <v>1</v>
      </c>
      <c r="CI124" s="431">
        <v>1</v>
      </c>
      <c r="CJ124" s="431">
        <v>1</v>
      </c>
      <c r="CK124" s="431">
        <v>1</v>
      </c>
      <c r="CL124" s="431">
        <v>1</v>
      </c>
      <c r="CM124" s="431">
        <v>1</v>
      </c>
      <c r="CN124" s="431">
        <v>1</v>
      </c>
      <c r="CO124" s="431">
        <v>1</v>
      </c>
      <c r="CP124" s="431">
        <v>1</v>
      </c>
      <c r="CQ124" s="431">
        <v>1</v>
      </c>
      <c r="CR124" s="431">
        <v>1</v>
      </c>
      <c r="CS124" s="431">
        <v>1</v>
      </c>
      <c r="CT124" s="431">
        <v>1</v>
      </c>
      <c r="CU124" s="431">
        <v>1</v>
      </c>
      <c r="CV124" s="431">
        <v>1</v>
      </c>
      <c r="CW124" s="431">
        <v>1</v>
      </c>
      <c r="CX124" s="431">
        <v>1</v>
      </c>
      <c r="CY124" s="431">
        <v>1</v>
      </c>
      <c r="CZ124" s="431">
        <v>1</v>
      </c>
      <c r="DA124" s="431">
        <v>1</v>
      </c>
      <c r="DB124" s="431">
        <v>1</v>
      </c>
      <c r="DC124" s="431">
        <v>1</v>
      </c>
      <c r="DD124" s="431">
        <v>1</v>
      </c>
      <c r="DE124" s="431">
        <v>1</v>
      </c>
      <c r="DF124" s="431">
        <v>1</v>
      </c>
      <c r="DG124" s="431">
        <v>1</v>
      </c>
      <c r="DH124" s="431">
        <v>1</v>
      </c>
      <c r="DI124" s="431">
        <v>1</v>
      </c>
      <c r="DJ124" s="431">
        <v>1</v>
      </c>
      <c r="DK124" s="431">
        <v>1</v>
      </c>
      <c r="DL124" s="431">
        <v>1</v>
      </c>
      <c r="DM124" s="431">
        <v>1</v>
      </c>
      <c r="DN124" s="431">
        <v>1</v>
      </c>
      <c r="DO124" s="431">
        <v>1</v>
      </c>
      <c r="DP124" s="431">
        <v>1</v>
      </c>
      <c r="DQ124" s="431">
        <v>1</v>
      </c>
      <c r="DR124" s="426" t="str">
        <f>ADDRESS(ROW(),COLUMN(),4)</f>
        <v>DR124</v>
      </c>
      <c r="DS124" s="489"/>
      <c r="DT124" s="490" t="str">
        <f>ADDRESS(ROW(),COLUMN(),4)</f>
        <v>DT124</v>
      </c>
    </row>
  </sheetData>
  <mergeCells count="1251">
    <mergeCell ref="B11:C11"/>
    <mergeCell ref="D11:E11"/>
    <mergeCell ref="F11:G11"/>
    <mergeCell ref="Y10:Z10"/>
    <mergeCell ref="AB10:AC10"/>
    <mergeCell ref="AE10:AF10"/>
    <mergeCell ref="AH10:AI10"/>
    <mergeCell ref="AK10:AL10"/>
    <mergeCell ref="AN10:AO10"/>
    <mergeCell ref="CF1:CF2"/>
    <mergeCell ref="DQ1:DQ2"/>
    <mergeCell ref="J6:Q7"/>
    <mergeCell ref="AZ6:BG7"/>
    <mergeCell ref="CI6:CP7"/>
    <mergeCell ref="J10:K10"/>
    <mergeCell ref="M10:N10"/>
    <mergeCell ref="P10:Q10"/>
    <mergeCell ref="S10:T10"/>
    <mergeCell ref="V10:W10"/>
    <mergeCell ref="B10:C10"/>
    <mergeCell ref="D10:E10"/>
    <mergeCell ref="F10:G10"/>
    <mergeCell ref="AN12:AO12"/>
    <mergeCell ref="AQ12:AR12"/>
    <mergeCell ref="J12:K12"/>
    <mergeCell ref="M12:N12"/>
    <mergeCell ref="P12:Q12"/>
    <mergeCell ref="S12:T12"/>
    <mergeCell ref="V12:W12"/>
    <mergeCell ref="Y12:Z12"/>
    <mergeCell ref="CX10:CY10"/>
    <mergeCell ref="DA10:DB10"/>
    <mergeCell ref="DD10:DE10"/>
    <mergeCell ref="DG10:DH10"/>
    <mergeCell ref="DJ10:DK10"/>
    <mergeCell ref="DM10:DN10"/>
    <mergeCell ref="CD10:CE10"/>
    <mergeCell ref="CI10:CJ10"/>
    <mergeCell ref="CL10:CM10"/>
    <mergeCell ref="CO10:CP10"/>
    <mergeCell ref="CR10:CS10"/>
    <mergeCell ref="CU10:CV10"/>
    <mergeCell ref="BL10:BM10"/>
    <mergeCell ref="BO10:BP10"/>
    <mergeCell ref="BR10:BS10"/>
    <mergeCell ref="BU10:BV10"/>
    <mergeCell ref="BX10:BY10"/>
    <mergeCell ref="CA10:CB10"/>
    <mergeCell ref="AQ10:AR10"/>
    <mergeCell ref="AT10:AU10"/>
    <mergeCell ref="AZ10:BA10"/>
    <mergeCell ref="BC10:BD10"/>
    <mergeCell ref="BF10:BG10"/>
    <mergeCell ref="BI10:BJ10"/>
    <mergeCell ref="DD12:DE12"/>
    <mergeCell ref="DG12:DH12"/>
    <mergeCell ref="DJ12:DK12"/>
    <mergeCell ref="DM12:DN12"/>
    <mergeCell ref="J14:K14"/>
    <mergeCell ref="M14:N14"/>
    <mergeCell ref="P14:Q14"/>
    <mergeCell ref="S14:T14"/>
    <mergeCell ref="V14:W14"/>
    <mergeCell ref="Y14:Z14"/>
    <mergeCell ref="CL12:CM12"/>
    <mergeCell ref="CO12:CP12"/>
    <mergeCell ref="CR12:CS12"/>
    <mergeCell ref="CU12:CV12"/>
    <mergeCell ref="CX12:CY12"/>
    <mergeCell ref="DA12:DB12"/>
    <mergeCell ref="BR12:BS12"/>
    <mergeCell ref="BU12:BV12"/>
    <mergeCell ref="BX12:BY12"/>
    <mergeCell ref="CA12:CB12"/>
    <mergeCell ref="CD12:CE12"/>
    <mergeCell ref="CI12:CJ12"/>
    <mergeCell ref="AZ12:BA12"/>
    <mergeCell ref="BC12:BD12"/>
    <mergeCell ref="BF12:BG12"/>
    <mergeCell ref="BI12:BJ12"/>
    <mergeCell ref="BL12:BM12"/>
    <mergeCell ref="BO12:BP12"/>
    <mergeCell ref="AB12:AC12"/>
    <mergeCell ref="AE12:AF12"/>
    <mergeCell ref="AH12:AI12"/>
    <mergeCell ref="AK12:AL12"/>
    <mergeCell ref="CX14:CY14"/>
    <mergeCell ref="DA14:DB14"/>
    <mergeCell ref="DD14:DE14"/>
    <mergeCell ref="DG14:DH14"/>
    <mergeCell ref="DJ14:DK14"/>
    <mergeCell ref="AB14:AC14"/>
    <mergeCell ref="AE14:AF14"/>
    <mergeCell ref="AH14:AI14"/>
    <mergeCell ref="AK14:AL14"/>
    <mergeCell ref="AN14:AO14"/>
    <mergeCell ref="AQ14:AR14"/>
    <mergeCell ref="DJ16:DK16"/>
    <mergeCell ref="DM14:DN14"/>
    <mergeCell ref="CD14:CE14"/>
    <mergeCell ref="CI14:CJ14"/>
    <mergeCell ref="CL14:CM14"/>
    <mergeCell ref="CO14:CP14"/>
    <mergeCell ref="CR14:CS14"/>
    <mergeCell ref="CU14:CV14"/>
    <mergeCell ref="BL14:BM14"/>
    <mergeCell ref="BO14:BP14"/>
    <mergeCell ref="BR14:BS14"/>
    <mergeCell ref="BU14:BV14"/>
    <mergeCell ref="BX14:BY14"/>
    <mergeCell ref="CA14:CB14"/>
    <mergeCell ref="AT14:AU14"/>
    <mergeCell ref="AW14:AX14"/>
    <mergeCell ref="AZ14:BA14"/>
    <mergeCell ref="BC14:BD14"/>
    <mergeCell ref="BF14:BG14"/>
    <mergeCell ref="BI14:BJ14"/>
    <mergeCell ref="CI16:CJ16"/>
    <mergeCell ref="CL16:CM16"/>
    <mergeCell ref="CO16:CP16"/>
    <mergeCell ref="BF16:BG16"/>
    <mergeCell ref="BI16:BJ16"/>
    <mergeCell ref="BL16:BM16"/>
    <mergeCell ref="BO16:BP16"/>
    <mergeCell ref="BR16:BS16"/>
    <mergeCell ref="BU16:BV16"/>
    <mergeCell ref="AK16:AL16"/>
    <mergeCell ref="AN16:AO16"/>
    <mergeCell ref="AQ16:AR16"/>
    <mergeCell ref="AT16:AU16"/>
    <mergeCell ref="AZ16:BA16"/>
    <mergeCell ref="BC16:BD16"/>
    <mergeCell ref="AW15:AX16"/>
    <mergeCell ref="J16:K16"/>
    <mergeCell ref="M16:N16"/>
    <mergeCell ref="P16:Q16"/>
    <mergeCell ref="S16:T16"/>
    <mergeCell ref="V16:W16"/>
    <mergeCell ref="Y16:Z16"/>
    <mergeCell ref="AB16:AC16"/>
    <mergeCell ref="AE16:AF16"/>
    <mergeCell ref="AH16:AI16"/>
    <mergeCell ref="BC18:BD18"/>
    <mergeCell ref="BF18:BG18"/>
    <mergeCell ref="BI18:BJ18"/>
    <mergeCell ref="BL18:BM18"/>
    <mergeCell ref="BO18:BP18"/>
    <mergeCell ref="AE18:AF18"/>
    <mergeCell ref="AH18:AI18"/>
    <mergeCell ref="AK18:AL18"/>
    <mergeCell ref="AN18:AO18"/>
    <mergeCell ref="AQ18:AR18"/>
    <mergeCell ref="AT18:AU18"/>
    <mergeCell ref="AQ20:AR20"/>
    <mergeCell ref="AT20:AU20"/>
    <mergeCell ref="AW20:AX20"/>
    <mergeCell ref="DM16:DN16"/>
    <mergeCell ref="AW17:AX18"/>
    <mergeCell ref="J18:K18"/>
    <mergeCell ref="M18:N18"/>
    <mergeCell ref="P18:Q18"/>
    <mergeCell ref="S18:T18"/>
    <mergeCell ref="V18:W18"/>
    <mergeCell ref="Y18:Z18"/>
    <mergeCell ref="AB18:AC18"/>
    <mergeCell ref="CR16:CS16"/>
    <mergeCell ref="CU16:CV16"/>
    <mergeCell ref="CX16:CY16"/>
    <mergeCell ref="DA16:DB16"/>
    <mergeCell ref="DD16:DE16"/>
    <mergeCell ref="DG16:DH16"/>
    <mergeCell ref="BX16:BY16"/>
    <mergeCell ref="CA16:CB16"/>
    <mergeCell ref="CD16:CE16"/>
    <mergeCell ref="AH20:AI20"/>
    <mergeCell ref="AK20:AL20"/>
    <mergeCell ref="AN20:AO20"/>
    <mergeCell ref="DD18:DE18"/>
    <mergeCell ref="DG18:DH18"/>
    <mergeCell ref="DJ18:DK18"/>
    <mergeCell ref="DM18:DN18"/>
    <mergeCell ref="AW19:AX19"/>
    <mergeCell ref="AN22:AO22"/>
    <mergeCell ref="AQ22:AR22"/>
    <mergeCell ref="AT22:AU22"/>
    <mergeCell ref="AZ22:BA22"/>
    <mergeCell ref="DM20:DN20"/>
    <mergeCell ref="AW21:AX21"/>
    <mergeCell ref="J20:K20"/>
    <mergeCell ref="M20:N20"/>
    <mergeCell ref="P20:Q20"/>
    <mergeCell ref="S20:T20"/>
    <mergeCell ref="V20:W20"/>
    <mergeCell ref="CL18:CM18"/>
    <mergeCell ref="CO18:CP18"/>
    <mergeCell ref="CR18:CS18"/>
    <mergeCell ref="CU18:CV18"/>
    <mergeCell ref="CX18:CY18"/>
    <mergeCell ref="DA18:DB18"/>
    <mergeCell ref="BR18:BS18"/>
    <mergeCell ref="BU18:BV18"/>
    <mergeCell ref="BX18:BY18"/>
    <mergeCell ref="CA18:CB18"/>
    <mergeCell ref="CD18:CE18"/>
    <mergeCell ref="CI18:CJ18"/>
    <mergeCell ref="AZ18:BA18"/>
    <mergeCell ref="J22:K22"/>
    <mergeCell ref="M22:N22"/>
    <mergeCell ref="P22:Q22"/>
    <mergeCell ref="S22:T22"/>
    <mergeCell ref="V22:W22"/>
    <mergeCell ref="Y22:Z22"/>
    <mergeCell ref="AB22:AC22"/>
    <mergeCell ref="AE22:AF22"/>
    <mergeCell ref="CU20:CV20"/>
    <mergeCell ref="CX20:CY20"/>
    <mergeCell ref="DA20:DB20"/>
    <mergeCell ref="DD20:DE20"/>
    <mergeCell ref="DG20:DH20"/>
    <mergeCell ref="DJ20:DK20"/>
    <mergeCell ref="CA20:CB20"/>
    <mergeCell ref="CD20:CE20"/>
    <mergeCell ref="CI20:CJ20"/>
    <mergeCell ref="CL20:CM20"/>
    <mergeCell ref="CO20:CP20"/>
    <mergeCell ref="CR20:CS20"/>
    <mergeCell ref="BI20:BJ20"/>
    <mergeCell ref="BL20:BM20"/>
    <mergeCell ref="BO20:BP20"/>
    <mergeCell ref="BR20:BS20"/>
    <mergeCell ref="BU20:BV20"/>
    <mergeCell ref="BX20:BY20"/>
    <mergeCell ref="AZ20:BA20"/>
    <mergeCell ref="BC20:BD20"/>
    <mergeCell ref="BF20:BG20"/>
    <mergeCell ref="Y20:Z20"/>
    <mergeCell ref="AB20:AC20"/>
    <mergeCell ref="AE20:AF20"/>
    <mergeCell ref="AQ24:AR24"/>
    <mergeCell ref="AT24:AU24"/>
    <mergeCell ref="DG22:DH22"/>
    <mergeCell ref="DJ22:DK22"/>
    <mergeCell ref="DM22:DN22"/>
    <mergeCell ref="J24:K24"/>
    <mergeCell ref="M24:N24"/>
    <mergeCell ref="P24:Q24"/>
    <mergeCell ref="S24:T24"/>
    <mergeCell ref="V24:W24"/>
    <mergeCell ref="Y24:Z24"/>
    <mergeCell ref="AB24:AC24"/>
    <mergeCell ref="CO22:CP22"/>
    <mergeCell ref="CR22:CS22"/>
    <mergeCell ref="CU22:CV22"/>
    <mergeCell ref="CX22:CY22"/>
    <mergeCell ref="DA22:DB22"/>
    <mergeCell ref="DD22:DE22"/>
    <mergeCell ref="BU22:BV22"/>
    <mergeCell ref="BX22:BY22"/>
    <mergeCell ref="CA22:CB22"/>
    <mergeCell ref="CD22:CE22"/>
    <mergeCell ref="CI22:CJ22"/>
    <mergeCell ref="CL22:CM22"/>
    <mergeCell ref="BC22:BD22"/>
    <mergeCell ref="BF22:BG22"/>
    <mergeCell ref="BI22:BJ22"/>
    <mergeCell ref="BL22:BM22"/>
    <mergeCell ref="BO22:BP22"/>
    <mergeCell ref="BR22:BS22"/>
    <mergeCell ref="AH22:AI22"/>
    <mergeCell ref="AK22:AL22"/>
    <mergeCell ref="DD24:DE24"/>
    <mergeCell ref="DG24:DH24"/>
    <mergeCell ref="DJ24:DK24"/>
    <mergeCell ref="DM24:DN24"/>
    <mergeCell ref="J26:K26"/>
    <mergeCell ref="M26:N26"/>
    <mergeCell ref="P26:Q26"/>
    <mergeCell ref="S26:T26"/>
    <mergeCell ref="V26:W26"/>
    <mergeCell ref="Y26:Z26"/>
    <mergeCell ref="CL24:CM24"/>
    <mergeCell ref="CO24:CP24"/>
    <mergeCell ref="CR24:CS24"/>
    <mergeCell ref="CU24:CV24"/>
    <mergeCell ref="CX24:CY24"/>
    <mergeCell ref="DA24:DB24"/>
    <mergeCell ref="BR24:BS24"/>
    <mergeCell ref="BU24:BV24"/>
    <mergeCell ref="BX24:BY24"/>
    <mergeCell ref="CA24:CB24"/>
    <mergeCell ref="CD24:CE24"/>
    <mergeCell ref="CI24:CJ24"/>
    <mergeCell ref="AZ24:BA24"/>
    <mergeCell ref="BC24:BD24"/>
    <mergeCell ref="BF24:BG24"/>
    <mergeCell ref="BI24:BJ24"/>
    <mergeCell ref="BL24:BM24"/>
    <mergeCell ref="BO24:BP24"/>
    <mergeCell ref="AE24:AF24"/>
    <mergeCell ref="AH24:AI24"/>
    <mergeCell ref="AK24:AL24"/>
    <mergeCell ref="AN24:AO24"/>
    <mergeCell ref="DA26:DB26"/>
    <mergeCell ref="DD26:DE26"/>
    <mergeCell ref="DG26:DH26"/>
    <mergeCell ref="DJ26:DK26"/>
    <mergeCell ref="DM26:DN26"/>
    <mergeCell ref="CD26:CE26"/>
    <mergeCell ref="CI26:CJ26"/>
    <mergeCell ref="CL26:CM26"/>
    <mergeCell ref="CO26:CP26"/>
    <mergeCell ref="CR26:CS26"/>
    <mergeCell ref="CU26:CV26"/>
    <mergeCell ref="BL26:BM26"/>
    <mergeCell ref="BO26:BP26"/>
    <mergeCell ref="BR26:BS26"/>
    <mergeCell ref="BU26:BV26"/>
    <mergeCell ref="BX26:BY26"/>
    <mergeCell ref="CA26:CB26"/>
    <mergeCell ref="BC28:BD28"/>
    <mergeCell ref="BF28:BG28"/>
    <mergeCell ref="BI28:BJ28"/>
    <mergeCell ref="BL28:BM28"/>
    <mergeCell ref="AB28:AC28"/>
    <mergeCell ref="AE28:AF28"/>
    <mergeCell ref="AH28:AI28"/>
    <mergeCell ref="AK28:AL28"/>
    <mergeCell ref="AN28:AO28"/>
    <mergeCell ref="AQ28:AR28"/>
    <mergeCell ref="J28:K28"/>
    <mergeCell ref="M28:N28"/>
    <mergeCell ref="P28:Q28"/>
    <mergeCell ref="S28:T28"/>
    <mergeCell ref="V28:W28"/>
    <mergeCell ref="Y28:Z28"/>
    <mergeCell ref="CX26:CY26"/>
    <mergeCell ref="AT26:AU26"/>
    <mergeCell ref="AW26:AX26"/>
    <mergeCell ref="AZ26:BA26"/>
    <mergeCell ref="BC26:BD26"/>
    <mergeCell ref="BF26:BG26"/>
    <mergeCell ref="BI26:BJ26"/>
    <mergeCell ref="AB26:AC26"/>
    <mergeCell ref="AE26:AF26"/>
    <mergeCell ref="AH26:AI26"/>
    <mergeCell ref="AK26:AL26"/>
    <mergeCell ref="AN26:AO26"/>
    <mergeCell ref="AQ26:AR26"/>
    <mergeCell ref="BL30:BM30"/>
    <mergeCell ref="BO30:BP30"/>
    <mergeCell ref="Y30:Z30"/>
    <mergeCell ref="AB30:AC30"/>
    <mergeCell ref="AE30:AF30"/>
    <mergeCell ref="AH30:AI30"/>
    <mergeCell ref="AK30:AL30"/>
    <mergeCell ref="AN30:AO30"/>
    <mergeCell ref="DA28:DB28"/>
    <mergeCell ref="DD28:DE28"/>
    <mergeCell ref="DG28:DH28"/>
    <mergeCell ref="DJ28:DK28"/>
    <mergeCell ref="DM28:DN28"/>
    <mergeCell ref="J30:K30"/>
    <mergeCell ref="M30:N30"/>
    <mergeCell ref="P30:Q30"/>
    <mergeCell ref="S30:T30"/>
    <mergeCell ref="V30:W30"/>
    <mergeCell ref="CI28:CJ28"/>
    <mergeCell ref="CL28:CM28"/>
    <mergeCell ref="CO28:CP28"/>
    <mergeCell ref="CR28:CS28"/>
    <mergeCell ref="CU28:CV28"/>
    <mergeCell ref="CX28:CY28"/>
    <mergeCell ref="BO28:BP28"/>
    <mergeCell ref="BR28:BS28"/>
    <mergeCell ref="BU28:BV28"/>
    <mergeCell ref="BX28:BY28"/>
    <mergeCell ref="CA28:CB28"/>
    <mergeCell ref="CD28:CE28"/>
    <mergeCell ref="AT28:AU28"/>
    <mergeCell ref="AZ28:BA28"/>
    <mergeCell ref="AB32:AC32"/>
    <mergeCell ref="AE32:AF32"/>
    <mergeCell ref="AH32:AI32"/>
    <mergeCell ref="AK32:AL32"/>
    <mergeCell ref="AN32:AO32"/>
    <mergeCell ref="AZ32:BA32"/>
    <mergeCell ref="DD30:DE30"/>
    <mergeCell ref="DG30:DH30"/>
    <mergeCell ref="DJ30:DK30"/>
    <mergeCell ref="DM30:DN30"/>
    <mergeCell ref="J32:K32"/>
    <mergeCell ref="M32:N32"/>
    <mergeCell ref="P32:Q32"/>
    <mergeCell ref="S32:T32"/>
    <mergeCell ref="V32:W32"/>
    <mergeCell ref="Y32:Z32"/>
    <mergeCell ref="CL30:CM30"/>
    <mergeCell ref="CO30:CP30"/>
    <mergeCell ref="CR30:CS30"/>
    <mergeCell ref="CU30:CV30"/>
    <mergeCell ref="CX30:CY30"/>
    <mergeCell ref="DA30:DB30"/>
    <mergeCell ref="BR30:BS30"/>
    <mergeCell ref="BU30:BV30"/>
    <mergeCell ref="BX30:BY30"/>
    <mergeCell ref="CA30:CB30"/>
    <mergeCell ref="CD30:CE30"/>
    <mergeCell ref="CI30:CJ30"/>
    <mergeCell ref="AZ30:BA30"/>
    <mergeCell ref="BC30:BD30"/>
    <mergeCell ref="BF30:BG30"/>
    <mergeCell ref="BI30:BJ30"/>
    <mergeCell ref="AK34:AL34"/>
    <mergeCell ref="AN34:AO34"/>
    <mergeCell ref="AZ34:BA34"/>
    <mergeCell ref="BC34:BD34"/>
    <mergeCell ref="DG32:DH32"/>
    <mergeCell ref="DJ32:DK32"/>
    <mergeCell ref="DM32:DN32"/>
    <mergeCell ref="J34:K34"/>
    <mergeCell ref="M34:N34"/>
    <mergeCell ref="P34:Q34"/>
    <mergeCell ref="S34:T34"/>
    <mergeCell ref="V34:W34"/>
    <mergeCell ref="Y34:Z34"/>
    <mergeCell ref="AB34:AC34"/>
    <mergeCell ref="CO32:CP32"/>
    <mergeCell ref="CR32:CS32"/>
    <mergeCell ref="CU32:CV32"/>
    <mergeCell ref="CX32:CY32"/>
    <mergeCell ref="DA32:DB32"/>
    <mergeCell ref="DD32:DE32"/>
    <mergeCell ref="BU32:BV32"/>
    <mergeCell ref="BX32:BY32"/>
    <mergeCell ref="CA32:CB32"/>
    <mergeCell ref="CD32:CE32"/>
    <mergeCell ref="CI32:CJ32"/>
    <mergeCell ref="CL32:CM32"/>
    <mergeCell ref="BC32:BD32"/>
    <mergeCell ref="BF32:BG32"/>
    <mergeCell ref="BI32:BJ32"/>
    <mergeCell ref="BL32:BM32"/>
    <mergeCell ref="BO32:BP32"/>
    <mergeCell ref="BR32:BS32"/>
    <mergeCell ref="BC36:BD36"/>
    <mergeCell ref="BF36:BG36"/>
    <mergeCell ref="DJ34:DK34"/>
    <mergeCell ref="DM34:DN34"/>
    <mergeCell ref="J36:K36"/>
    <mergeCell ref="M36:N36"/>
    <mergeCell ref="P36:Q36"/>
    <mergeCell ref="S36:T36"/>
    <mergeCell ref="V36:W36"/>
    <mergeCell ref="Y36:Z36"/>
    <mergeCell ref="AB36:AC36"/>
    <mergeCell ref="AE36:AF36"/>
    <mergeCell ref="CR34:CS34"/>
    <mergeCell ref="CU34:CV34"/>
    <mergeCell ref="CX34:CY34"/>
    <mergeCell ref="DA34:DB34"/>
    <mergeCell ref="DD34:DE34"/>
    <mergeCell ref="DG34:DH34"/>
    <mergeCell ref="BX34:BY34"/>
    <mergeCell ref="CA34:CB34"/>
    <mergeCell ref="CD34:CE34"/>
    <mergeCell ref="CI34:CJ34"/>
    <mergeCell ref="CL34:CM34"/>
    <mergeCell ref="CO34:CP34"/>
    <mergeCell ref="BF34:BG34"/>
    <mergeCell ref="BI34:BJ34"/>
    <mergeCell ref="BL34:BM34"/>
    <mergeCell ref="BO34:BP34"/>
    <mergeCell ref="BR34:BS34"/>
    <mergeCell ref="BU34:BV34"/>
    <mergeCell ref="AE34:AF34"/>
    <mergeCell ref="AH34:AI34"/>
    <mergeCell ref="DM36:DN36"/>
    <mergeCell ref="J38:K38"/>
    <mergeCell ref="M38:N38"/>
    <mergeCell ref="P38:Q38"/>
    <mergeCell ref="S38:T38"/>
    <mergeCell ref="V38:W38"/>
    <mergeCell ref="Y38:Z38"/>
    <mergeCell ref="AB38:AC38"/>
    <mergeCell ref="AE38:AF38"/>
    <mergeCell ref="AH38:AI38"/>
    <mergeCell ref="CU36:CV36"/>
    <mergeCell ref="CX36:CY36"/>
    <mergeCell ref="DA36:DB36"/>
    <mergeCell ref="DD36:DE36"/>
    <mergeCell ref="DG36:DH36"/>
    <mergeCell ref="DJ36:DK36"/>
    <mergeCell ref="CA36:CB36"/>
    <mergeCell ref="CD36:CE36"/>
    <mergeCell ref="CI36:CJ36"/>
    <mergeCell ref="CL36:CM36"/>
    <mergeCell ref="CO36:CP36"/>
    <mergeCell ref="CR36:CS36"/>
    <mergeCell ref="BI36:BJ36"/>
    <mergeCell ref="BL36:BM36"/>
    <mergeCell ref="BO36:BP36"/>
    <mergeCell ref="BR36:BS36"/>
    <mergeCell ref="BU36:BV36"/>
    <mergeCell ref="BX36:BY36"/>
    <mergeCell ref="AH36:AI36"/>
    <mergeCell ref="AK36:AL36"/>
    <mergeCell ref="AN36:AO36"/>
    <mergeCell ref="AZ36:BA36"/>
    <mergeCell ref="DM38:DN38"/>
    <mergeCell ref="CD38:CE38"/>
    <mergeCell ref="CI38:CJ38"/>
    <mergeCell ref="CL38:CM38"/>
    <mergeCell ref="CO38:CP38"/>
    <mergeCell ref="CR38:CS38"/>
    <mergeCell ref="CU38:CV38"/>
    <mergeCell ref="BL38:BM38"/>
    <mergeCell ref="BO38:BP38"/>
    <mergeCell ref="BR38:BS38"/>
    <mergeCell ref="BU38:BV38"/>
    <mergeCell ref="BX38:BY38"/>
    <mergeCell ref="CA38:CB38"/>
    <mergeCell ref="AK38:AL38"/>
    <mergeCell ref="AN38:AO38"/>
    <mergeCell ref="AZ38:BA38"/>
    <mergeCell ref="BC38:BD38"/>
    <mergeCell ref="BF38:BG38"/>
    <mergeCell ref="BI38:BJ38"/>
    <mergeCell ref="AB40:AC40"/>
    <mergeCell ref="AE40:AF40"/>
    <mergeCell ref="AH40:AI40"/>
    <mergeCell ref="AK40:AL40"/>
    <mergeCell ref="AN40:AO40"/>
    <mergeCell ref="AZ40:BA40"/>
    <mergeCell ref="J40:K40"/>
    <mergeCell ref="M40:N40"/>
    <mergeCell ref="P40:Q40"/>
    <mergeCell ref="S40:T40"/>
    <mergeCell ref="V40:W40"/>
    <mergeCell ref="Y40:Z40"/>
    <mergeCell ref="CX38:CY38"/>
    <mergeCell ref="DA38:DB38"/>
    <mergeCell ref="DD38:DE38"/>
    <mergeCell ref="DG38:DH38"/>
    <mergeCell ref="DJ38:DK38"/>
    <mergeCell ref="AK42:AL42"/>
    <mergeCell ref="AN42:AO42"/>
    <mergeCell ref="AZ42:BA42"/>
    <mergeCell ref="BC42:BD42"/>
    <mergeCell ref="DG40:DH40"/>
    <mergeCell ref="DJ40:DK40"/>
    <mergeCell ref="DM40:DN40"/>
    <mergeCell ref="J42:K42"/>
    <mergeCell ref="M42:N42"/>
    <mergeCell ref="P42:Q42"/>
    <mergeCell ref="S42:T42"/>
    <mergeCell ref="V42:W42"/>
    <mergeCell ref="Y42:Z42"/>
    <mergeCell ref="AB42:AC42"/>
    <mergeCell ref="CO40:CP40"/>
    <mergeCell ref="CR40:CS40"/>
    <mergeCell ref="CU40:CV40"/>
    <mergeCell ref="CX40:CY40"/>
    <mergeCell ref="DA40:DB40"/>
    <mergeCell ref="DD40:DE40"/>
    <mergeCell ref="BU40:BV40"/>
    <mergeCell ref="BX40:BY40"/>
    <mergeCell ref="CA40:CB40"/>
    <mergeCell ref="CD40:CE40"/>
    <mergeCell ref="CI40:CJ40"/>
    <mergeCell ref="CL40:CM40"/>
    <mergeCell ref="BC40:BD40"/>
    <mergeCell ref="BF40:BG40"/>
    <mergeCell ref="BI40:BJ40"/>
    <mergeCell ref="BL40:BM40"/>
    <mergeCell ref="BO40:BP40"/>
    <mergeCell ref="BR40:BS40"/>
    <mergeCell ref="BC44:BD44"/>
    <mergeCell ref="BF44:BG44"/>
    <mergeCell ref="DJ42:DK42"/>
    <mergeCell ref="DM42:DN42"/>
    <mergeCell ref="J44:K44"/>
    <mergeCell ref="M44:N44"/>
    <mergeCell ref="P44:Q44"/>
    <mergeCell ref="S44:T44"/>
    <mergeCell ref="V44:W44"/>
    <mergeCell ref="Y44:Z44"/>
    <mergeCell ref="AB44:AC44"/>
    <mergeCell ref="AE44:AF44"/>
    <mergeCell ref="CR42:CS42"/>
    <mergeCell ref="CU42:CV42"/>
    <mergeCell ref="CX42:CY42"/>
    <mergeCell ref="DA42:DB42"/>
    <mergeCell ref="DD42:DE42"/>
    <mergeCell ref="DG42:DH42"/>
    <mergeCell ref="BX42:BY42"/>
    <mergeCell ref="CA42:CB42"/>
    <mergeCell ref="CD42:CE42"/>
    <mergeCell ref="CI42:CJ42"/>
    <mergeCell ref="CL42:CM42"/>
    <mergeCell ref="CO42:CP42"/>
    <mergeCell ref="BF42:BG42"/>
    <mergeCell ref="BI42:BJ42"/>
    <mergeCell ref="BL42:BM42"/>
    <mergeCell ref="BO42:BP42"/>
    <mergeCell ref="BR42:BS42"/>
    <mergeCell ref="BU42:BV42"/>
    <mergeCell ref="AE42:AF42"/>
    <mergeCell ref="AH42:AI42"/>
    <mergeCell ref="DM44:DN44"/>
    <mergeCell ref="J46:K46"/>
    <mergeCell ref="M46:N46"/>
    <mergeCell ref="P46:Q46"/>
    <mergeCell ref="S46:T46"/>
    <mergeCell ref="V46:W46"/>
    <mergeCell ref="Y46:Z46"/>
    <mergeCell ref="AB46:AC46"/>
    <mergeCell ref="AE46:AF46"/>
    <mergeCell ref="AH46:AI46"/>
    <mergeCell ref="CU44:CV44"/>
    <mergeCell ref="CX44:CY44"/>
    <mergeCell ref="DA44:DB44"/>
    <mergeCell ref="DD44:DE44"/>
    <mergeCell ref="DG44:DH44"/>
    <mergeCell ref="DJ44:DK44"/>
    <mergeCell ref="CA44:CB44"/>
    <mergeCell ref="CD44:CE44"/>
    <mergeCell ref="CI44:CJ44"/>
    <mergeCell ref="CL44:CM44"/>
    <mergeCell ref="CO44:CP44"/>
    <mergeCell ref="CR44:CS44"/>
    <mergeCell ref="BI44:BJ44"/>
    <mergeCell ref="BL44:BM44"/>
    <mergeCell ref="BO44:BP44"/>
    <mergeCell ref="BR44:BS44"/>
    <mergeCell ref="BU44:BV44"/>
    <mergeCell ref="BX44:BY44"/>
    <mergeCell ref="AH44:AI44"/>
    <mergeCell ref="AK44:AL44"/>
    <mergeCell ref="AN44:AO44"/>
    <mergeCell ref="AZ44:BA44"/>
    <mergeCell ref="DM46:DN46"/>
    <mergeCell ref="CD46:CE46"/>
    <mergeCell ref="CI46:CJ46"/>
    <mergeCell ref="CL46:CM46"/>
    <mergeCell ref="CO46:CP46"/>
    <mergeCell ref="CR46:CS46"/>
    <mergeCell ref="CU46:CV46"/>
    <mergeCell ref="BL46:BM46"/>
    <mergeCell ref="BO46:BP46"/>
    <mergeCell ref="BR46:BS46"/>
    <mergeCell ref="BU46:BV46"/>
    <mergeCell ref="BX46:BY46"/>
    <mergeCell ref="CA46:CB46"/>
    <mergeCell ref="AK46:AL46"/>
    <mergeCell ref="AN46:AO46"/>
    <mergeCell ref="AZ46:BA46"/>
    <mergeCell ref="BC46:BD46"/>
    <mergeCell ref="BF46:BG46"/>
    <mergeCell ref="BI46:BJ46"/>
    <mergeCell ref="AB48:AC48"/>
    <mergeCell ref="AE48:AF48"/>
    <mergeCell ref="AH48:AI48"/>
    <mergeCell ref="AK48:AL48"/>
    <mergeCell ref="AN48:AO48"/>
    <mergeCell ref="AZ48:BA48"/>
    <mergeCell ref="J48:K48"/>
    <mergeCell ref="M48:N48"/>
    <mergeCell ref="P48:Q48"/>
    <mergeCell ref="S48:T48"/>
    <mergeCell ref="V48:W48"/>
    <mergeCell ref="Y48:Z48"/>
    <mergeCell ref="CX46:CY46"/>
    <mergeCell ref="DA46:DB46"/>
    <mergeCell ref="DD46:DE46"/>
    <mergeCell ref="DG46:DH46"/>
    <mergeCell ref="DJ46:DK46"/>
    <mergeCell ref="AK50:AL50"/>
    <mergeCell ref="AN50:AO50"/>
    <mergeCell ref="AZ50:BA50"/>
    <mergeCell ref="BC50:BD50"/>
    <mergeCell ref="DG48:DH48"/>
    <mergeCell ref="DJ48:DK48"/>
    <mergeCell ref="DM48:DN48"/>
    <mergeCell ref="J50:K50"/>
    <mergeCell ref="M50:N50"/>
    <mergeCell ref="P50:Q50"/>
    <mergeCell ref="S50:T50"/>
    <mergeCell ref="V50:W50"/>
    <mergeCell ref="Y50:Z50"/>
    <mergeCell ref="AB50:AC50"/>
    <mergeCell ref="CO48:CP48"/>
    <mergeCell ref="CR48:CS48"/>
    <mergeCell ref="CU48:CV48"/>
    <mergeCell ref="CX48:CY48"/>
    <mergeCell ref="DA48:DB48"/>
    <mergeCell ref="DD48:DE48"/>
    <mergeCell ref="BU48:BV48"/>
    <mergeCell ref="BX48:BY48"/>
    <mergeCell ref="CA48:CB48"/>
    <mergeCell ref="CD48:CE48"/>
    <mergeCell ref="CI48:CJ48"/>
    <mergeCell ref="CL48:CM48"/>
    <mergeCell ref="BC48:BD48"/>
    <mergeCell ref="BF48:BG48"/>
    <mergeCell ref="BI48:BJ48"/>
    <mergeCell ref="BL48:BM48"/>
    <mergeCell ref="BO48:BP48"/>
    <mergeCell ref="BR48:BS48"/>
    <mergeCell ref="BC52:BD52"/>
    <mergeCell ref="BF52:BG52"/>
    <mergeCell ref="DJ50:DK50"/>
    <mergeCell ref="DM50:DN50"/>
    <mergeCell ref="J52:K52"/>
    <mergeCell ref="M52:N52"/>
    <mergeCell ref="P52:Q52"/>
    <mergeCell ref="S52:T52"/>
    <mergeCell ref="V52:W52"/>
    <mergeCell ref="Y52:Z52"/>
    <mergeCell ref="AB52:AC52"/>
    <mergeCell ref="AE52:AF52"/>
    <mergeCell ref="CR50:CS50"/>
    <mergeCell ref="CU50:CV50"/>
    <mergeCell ref="CX50:CY50"/>
    <mergeCell ref="DA50:DB50"/>
    <mergeCell ref="DD50:DE50"/>
    <mergeCell ref="DG50:DH50"/>
    <mergeCell ref="BX50:BY50"/>
    <mergeCell ref="CA50:CB50"/>
    <mergeCell ref="CD50:CE50"/>
    <mergeCell ref="CI50:CJ50"/>
    <mergeCell ref="CL50:CM50"/>
    <mergeCell ref="CO50:CP50"/>
    <mergeCell ref="BF50:BG50"/>
    <mergeCell ref="BI50:BJ50"/>
    <mergeCell ref="BL50:BM50"/>
    <mergeCell ref="BO50:BP50"/>
    <mergeCell ref="BR50:BS50"/>
    <mergeCell ref="BU50:BV50"/>
    <mergeCell ref="AE50:AF50"/>
    <mergeCell ref="AH50:AI50"/>
    <mergeCell ref="DM52:DN52"/>
    <mergeCell ref="J54:K54"/>
    <mergeCell ref="M54:N54"/>
    <mergeCell ref="P54:Q54"/>
    <mergeCell ref="S54:T54"/>
    <mergeCell ref="V54:W54"/>
    <mergeCell ref="Y54:Z54"/>
    <mergeCell ref="AB54:AC54"/>
    <mergeCell ref="AE54:AF54"/>
    <mergeCell ref="AH54:AI54"/>
    <mergeCell ref="CU52:CV52"/>
    <mergeCell ref="CX52:CY52"/>
    <mergeCell ref="DA52:DB52"/>
    <mergeCell ref="DD52:DE52"/>
    <mergeCell ref="DG52:DH52"/>
    <mergeCell ref="DJ52:DK52"/>
    <mergeCell ref="CA52:CB52"/>
    <mergeCell ref="CD52:CE52"/>
    <mergeCell ref="CI52:CJ52"/>
    <mergeCell ref="CL52:CM52"/>
    <mergeCell ref="CO52:CP52"/>
    <mergeCell ref="CR52:CS52"/>
    <mergeCell ref="BI52:BJ52"/>
    <mergeCell ref="BL52:BM52"/>
    <mergeCell ref="BO52:BP52"/>
    <mergeCell ref="BR52:BS52"/>
    <mergeCell ref="BU52:BV52"/>
    <mergeCell ref="BX52:BY52"/>
    <mergeCell ref="AH52:AI52"/>
    <mergeCell ref="AK52:AL52"/>
    <mergeCell ref="AN52:AO52"/>
    <mergeCell ref="AZ52:BA52"/>
    <mergeCell ref="DD54:DE54"/>
    <mergeCell ref="DG54:DH54"/>
    <mergeCell ref="DJ54:DK54"/>
    <mergeCell ref="DM54:DN54"/>
    <mergeCell ref="CD54:CE54"/>
    <mergeCell ref="CI54:CJ54"/>
    <mergeCell ref="CL54:CM54"/>
    <mergeCell ref="CO54:CP54"/>
    <mergeCell ref="CR54:CS54"/>
    <mergeCell ref="CU54:CV54"/>
    <mergeCell ref="BL54:BM54"/>
    <mergeCell ref="BO54:BP54"/>
    <mergeCell ref="BR54:BS54"/>
    <mergeCell ref="BU54:BV54"/>
    <mergeCell ref="BX54:BY54"/>
    <mergeCell ref="CA54:CB54"/>
    <mergeCell ref="AK54:AL54"/>
    <mergeCell ref="AN54:AO54"/>
    <mergeCell ref="AZ54:BA54"/>
    <mergeCell ref="BC54:BD54"/>
    <mergeCell ref="BF54:BG54"/>
    <mergeCell ref="BI54:BJ54"/>
    <mergeCell ref="BL56:BM56"/>
    <mergeCell ref="BO56:BP56"/>
    <mergeCell ref="BR56:BS56"/>
    <mergeCell ref="AB56:AC56"/>
    <mergeCell ref="AE56:AF56"/>
    <mergeCell ref="AH56:AI56"/>
    <mergeCell ref="AK56:AL56"/>
    <mergeCell ref="AN56:AO56"/>
    <mergeCell ref="AZ56:BA57"/>
    <mergeCell ref="J56:K56"/>
    <mergeCell ref="M56:N56"/>
    <mergeCell ref="P56:Q56"/>
    <mergeCell ref="S56:T56"/>
    <mergeCell ref="V56:W56"/>
    <mergeCell ref="Y56:Z56"/>
    <mergeCell ref="CX54:CY54"/>
    <mergeCell ref="DA54:DB54"/>
    <mergeCell ref="DD61:DE61"/>
    <mergeCell ref="J59:K59"/>
    <mergeCell ref="M59:N59"/>
    <mergeCell ref="P59:Q59"/>
    <mergeCell ref="S59:T59"/>
    <mergeCell ref="V59:W59"/>
    <mergeCell ref="Y59:Z59"/>
    <mergeCell ref="DG56:DH56"/>
    <mergeCell ref="DJ56:DK56"/>
    <mergeCell ref="DM56:DN56"/>
    <mergeCell ref="CL58:CM58"/>
    <mergeCell ref="CO58:CP58"/>
    <mergeCell ref="CR58:CS58"/>
    <mergeCell ref="CU58:CV58"/>
    <mergeCell ref="CX58:CY58"/>
    <mergeCell ref="DA58:DB58"/>
    <mergeCell ref="DD58:DE58"/>
    <mergeCell ref="CO56:CP56"/>
    <mergeCell ref="CR56:CS56"/>
    <mergeCell ref="CU56:CV56"/>
    <mergeCell ref="CX56:CY56"/>
    <mergeCell ref="DA56:DB56"/>
    <mergeCell ref="DD56:DE56"/>
    <mergeCell ref="BU56:BV56"/>
    <mergeCell ref="BX56:BY56"/>
    <mergeCell ref="CA56:CB56"/>
    <mergeCell ref="CD56:CE56"/>
    <mergeCell ref="CI56:CJ57"/>
    <mergeCell ref="CL56:CM56"/>
    <mergeCell ref="BC56:BD56"/>
    <mergeCell ref="BF56:BG56"/>
    <mergeCell ref="BI56:BJ56"/>
    <mergeCell ref="J61:K61"/>
    <mergeCell ref="M61:N61"/>
    <mergeCell ref="P61:Q61"/>
    <mergeCell ref="S61:T61"/>
    <mergeCell ref="V61:W61"/>
    <mergeCell ref="Y61:Z61"/>
    <mergeCell ref="CO59:CP59"/>
    <mergeCell ref="CR59:CS59"/>
    <mergeCell ref="CU59:CV59"/>
    <mergeCell ref="CX59:CY59"/>
    <mergeCell ref="DA59:DB59"/>
    <mergeCell ref="DD59:DE59"/>
    <mergeCell ref="BU59:BV59"/>
    <mergeCell ref="BX59:BY59"/>
    <mergeCell ref="CA59:CB59"/>
    <mergeCell ref="CD59:CE59"/>
    <mergeCell ref="CI59:CJ59"/>
    <mergeCell ref="CL59:CM59"/>
    <mergeCell ref="BC59:BD59"/>
    <mergeCell ref="BF59:BG59"/>
    <mergeCell ref="BI59:BJ59"/>
    <mergeCell ref="BL59:BM59"/>
    <mergeCell ref="BO59:BP59"/>
    <mergeCell ref="BR59:BS59"/>
    <mergeCell ref="AB59:AC59"/>
    <mergeCell ref="AE59:AF59"/>
    <mergeCell ref="AH59:AI59"/>
    <mergeCell ref="AK59:AL59"/>
    <mergeCell ref="AN59:AO59"/>
    <mergeCell ref="AZ59:BA59"/>
    <mergeCell ref="CX61:CY61"/>
    <mergeCell ref="DA61:DB61"/>
    <mergeCell ref="S63:T63"/>
    <mergeCell ref="V63:W63"/>
    <mergeCell ref="Y63:Z63"/>
    <mergeCell ref="AB63:AC63"/>
    <mergeCell ref="BU61:BV61"/>
    <mergeCell ref="CI61:CJ61"/>
    <mergeCell ref="CL61:CM61"/>
    <mergeCell ref="CO61:CP61"/>
    <mergeCell ref="CR61:CS61"/>
    <mergeCell ref="CU61:CV61"/>
    <mergeCell ref="BC61:BD61"/>
    <mergeCell ref="BF61:BG61"/>
    <mergeCell ref="BI61:BJ61"/>
    <mergeCell ref="BL61:BM61"/>
    <mergeCell ref="BO61:BP61"/>
    <mergeCell ref="BR61:BS61"/>
    <mergeCell ref="AB61:AC61"/>
    <mergeCell ref="AE61:AF61"/>
    <mergeCell ref="AH61:AI61"/>
    <mergeCell ref="AK61:AL61"/>
    <mergeCell ref="AN61:AO61"/>
    <mergeCell ref="AZ61:BA61"/>
    <mergeCell ref="DA63:DB63"/>
    <mergeCell ref="DD63:DE63"/>
    <mergeCell ref="J65:K65"/>
    <mergeCell ref="M65:N65"/>
    <mergeCell ref="P65:Q65"/>
    <mergeCell ref="S65:T65"/>
    <mergeCell ref="V65:W65"/>
    <mergeCell ref="Y65:Z65"/>
    <mergeCell ref="AB65:AC65"/>
    <mergeCell ref="AE65:AF65"/>
    <mergeCell ref="CI63:CJ63"/>
    <mergeCell ref="CL63:CM63"/>
    <mergeCell ref="CO63:CP63"/>
    <mergeCell ref="CR63:CS63"/>
    <mergeCell ref="CU63:CV63"/>
    <mergeCell ref="CX63:CY63"/>
    <mergeCell ref="BF63:BG63"/>
    <mergeCell ref="BI63:BJ63"/>
    <mergeCell ref="BL63:BM63"/>
    <mergeCell ref="BO63:BP63"/>
    <mergeCell ref="BR63:BS63"/>
    <mergeCell ref="BU63:BV63"/>
    <mergeCell ref="AE63:AF63"/>
    <mergeCell ref="AH63:AI63"/>
    <mergeCell ref="AK63:AL63"/>
    <mergeCell ref="AN63:AO63"/>
    <mergeCell ref="AZ63:BA63"/>
    <mergeCell ref="BC63:BD63"/>
    <mergeCell ref="DD65:DE65"/>
    <mergeCell ref="J63:K63"/>
    <mergeCell ref="M63:N63"/>
    <mergeCell ref="P63:Q63"/>
    <mergeCell ref="J67:K67"/>
    <mergeCell ref="M67:N67"/>
    <mergeCell ref="P67:Q67"/>
    <mergeCell ref="S67:T67"/>
    <mergeCell ref="V67:W67"/>
    <mergeCell ref="Y67:Z67"/>
    <mergeCell ref="AB67:AC67"/>
    <mergeCell ref="AE67:AF67"/>
    <mergeCell ref="AH67:AI67"/>
    <mergeCell ref="CL65:CM65"/>
    <mergeCell ref="CO65:CP65"/>
    <mergeCell ref="CR65:CS65"/>
    <mergeCell ref="CU65:CV65"/>
    <mergeCell ref="CX65:CY65"/>
    <mergeCell ref="DA65:DB65"/>
    <mergeCell ref="BI65:BJ65"/>
    <mergeCell ref="BL65:BM65"/>
    <mergeCell ref="BO65:BP65"/>
    <mergeCell ref="BR65:BS65"/>
    <mergeCell ref="BU65:BV65"/>
    <mergeCell ref="CI65:CJ65"/>
    <mergeCell ref="AH65:AI65"/>
    <mergeCell ref="AK65:AL65"/>
    <mergeCell ref="AN65:AO65"/>
    <mergeCell ref="AZ65:BA65"/>
    <mergeCell ref="BC65:BD65"/>
    <mergeCell ref="BF65:BG65"/>
    <mergeCell ref="V69:W69"/>
    <mergeCell ref="Y69:Z69"/>
    <mergeCell ref="CO67:CP67"/>
    <mergeCell ref="CR67:CS67"/>
    <mergeCell ref="CU67:CV67"/>
    <mergeCell ref="CX67:CY67"/>
    <mergeCell ref="DA67:DB67"/>
    <mergeCell ref="DD67:DE67"/>
    <mergeCell ref="BL67:BM67"/>
    <mergeCell ref="BO67:BP67"/>
    <mergeCell ref="BR67:BS67"/>
    <mergeCell ref="BU67:BV67"/>
    <mergeCell ref="CI67:CJ67"/>
    <mergeCell ref="CL67:CM67"/>
    <mergeCell ref="AK67:AL67"/>
    <mergeCell ref="AN67:AO67"/>
    <mergeCell ref="AZ67:BA67"/>
    <mergeCell ref="BC67:BD67"/>
    <mergeCell ref="BF67:BG67"/>
    <mergeCell ref="BI67:BJ67"/>
    <mergeCell ref="DD69:DE69"/>
    <mergeCell ref="J71:K71"/>
    <mergeCell ref="M71:N71"/>
    <mergeCell ref="P71:Q71"/>
    <mergeCell ref="S71:T71"/>
    <mergeCell ref="V71:W71"/>
    <mergeCell ref="Y71:Z71"/>
    <mergeCell ref="AB71:AC71"/>
    <mergeCell ref="AE71:AF71"/>
    <mergeCell ref="AH71:AI71"/>
    <mergeCell ref="CL69:CM69"/>
    <mergeCell ref="CO69:CP69"/>
    <mergeCell ref="CR69:CS69"/>
    <mergeCell ref="CU69:CV69"/>
    <mergeCell ref="CX69:CY69"/>
    <mergeCell ref="DA69:DB69"/>
    <mergeCell ref="BF69:BG69"/>
    <mergeCell ref="BI69:BJ69"/>
    <mergeCell ref="BL69:BM69"/>
    <mergeCell ref="BO69:BP69"/>
    <mergeCell ref="BR69:BS69"/>
    <mergeCell ref="BU69:BV69"/>
    <mergeCell ref="AB69:AC69"/>
    <mergeCell ref="AE69:AF69"/>
    <mergeCell ref="AH69:AI69"/>
    <mergeCell ref="AK69:AL69"/>
    <mergeCell ref="AN69:AO69"/>
    <mergeCell ref="BC69:BD69"/>
    <mergeCell ref="J69:K69"/>
    <mergeCell ref="M69:N69"/>
    <mergeCell ref="P69:Q69"/>
    <mergeCell ref="S69:T69"/>
    <mergeCell ref="CU71:CV71"/>
    <mergeCell ref="CX71:CY71"/>
    <mergeCell ref="DA71:DB71"/>
    <mergeCell ref="DD71:DE71"/>
    <mergeCell ref="M73:N73"/>
    <mergeCell ref="P73:Q73"/>
    <mergeCell ref="S73:T73"/>
    <mergeCell ref="V73:W73"/>
    <mergeCell ref="Y73:Z73"/>
    <mergeCell ref="AB73:AC73"/>
    <mergeCell ref="BO71:BP71"/>
    <mergeCell ref="BR71:BS71"/>
    <mergeCell ref="BU71:BV71"/>
    <mergeCell ref="CL71:CM71"/>
    <mergeCell ref="CO71:CP71"/>
    <mergeCell ref="CR71:CS71"/>
    <mergeCell ref="AK71:AL71"/>
    <mergeCell ref="AN71:AO71"/>
    <mergeCell ref="BC71:BD71"/>
    <mergeCell ref="BF71:BG71"/>
    <mergeCell ref="BI71:BJ71"/>
    <mergeCell ref="BL71:BM71"/>
    <mergeCell ref="CO73:CP73"/>
    <mergeCell ref="CR73:CS73"/>
    <mergeCell ref="CU73:CV73"/>
    <mergeCell ref="CX73:CY73"/>
    <mergeCell ref="DA73:DB73"/>
    <mergeCell ref="DD73:DE73"/>
    <mergeCell ref="BI73:BJ73"/>
    <mergeCell ref="BL73:BM73"/>
    <mergeCell ref="BO73:BP73"/>
    <mergeCell ref="BR73:BS73"/>
    <mergeCell ref="BU73:BV73"/>
    <mergeCell ref="CL73:CM73"/>
    <mergeCell ref="AE73:AF73"/>
    <mergeCell ref="AH73:AI73"/>
    <mergeCell ref="AK73:AL73"/>
    <mergeCell ref="AN73:AO73"/>
    <mergeCell ref="BC73:BD73"/>
    <mergeCell ref="BF73:BG73"/>
    <mergeCell ref="BO75:BP75"/>
    <mergeCell ref="BR75:BS75"/>
    <mergeCell ref="BU75:BV75"/>
    <mergeCell ref="CL75:CM75"/>
    <mergeCell ref="AE75:AF75"/>
    <mergeCell ref="AH75:AI75"/>
    <mergeCell ref="AK75:AL75"/>
    <mergeCell ref="AN75:AO75"/>
    <mergeCell ref="BC75:BD75"/>
    <mergeCell ref="BF75:BG75"/>
    <mergeCell ref="CR75:CS75"/>
    <mergeCell ref="CU75:CV75"/>
    <mergeCell ref="CX75:CY75"/>
    <mergeCell ref="DA75:DB75"/>
    <mergeCell ref="DD75:DE75"/>
    <mergeCell ref="BI75:BJ75"/>
    <mergeCell ref="BL75:BM75"/>
    <mergeCell ref="M79:N79"/>
    <mergeCell ref="P79:Q79"/>
    <mergeCell ref="S79:T79"/>
    <mergeCell ref="V79:W79"/>
    <mergeCell ref="Y79:Z79"/>
    <mergeCell ref="AB79:AC79"/>
    <mergeCell ref="CO77:CP77"/>
    <mergeCell ref="M77:N77"/>
    <mergeCell ref="P77:Q77"/>
    <mergeCell ref="S77:T77"/>
    <mergeCell ref="V77:W77"/>
    <mergeCell ref="Y77:Z77"/>
    <mergeCell ref="AB77:AC77"/>
    <mergeCell ref="CO79:CP79"/>
    <mergeCell ref="M75:N75"/>
    <mergeCell ref="P75:Q75"/>
    <mergeCell ref="S75:T75"/>
    <mergeCell ref="V75:W75"/>
    <mergeCell ref="Y75:Z75"/>
    <mergeCell ref="AB75:AC75"/>
    <mergeCell ref="CO75:CP75"/>
    <mergeCell ref="CR77:CS77"/>
    <mergeCell ref="CU77:CV77"/>
    <mergeCell ref="CX77:CY77"/>
    <mergeCell ref="DA77:DB77"/>
    <mergeCell ref="DD77:DE77"/>
    <mergeCell ref="BI77:BJ77"/>
    <mergeCell ref="BL77:BM77"/>
    <mergeCell ref="BO77:BP77"/>
    <mergeCell ref="BR77:BS77"/>
    <mergeCell ref="BU77:BV77"/>
    <mergeCell ref="CL77:CM77"/>
    <mergeCell ref="AE77:AF77"/>
    <mergeCell ref="AH77:AI77"/>
    <mergeCell ref="AK77:AL77"/>
    <mergeCell ref="AN77:AO77"/>
    <mergeCell ref="BC77:BD77"/>
    <mergeCell ref="BF77:BG77"/>
    <mergeCell ref="CR79:CS79"/>
    <mergeCell ref="CU79:CV79"/>
    <mergeCell ref="CX79:CY79"/>
    <mergeCell ref="DA79:DB79"/>
    <mergeCell ref="DD79:DE79"/>
    <mergeCell ref="BI79:BJ79"/>
    <mergeCell ref="BL79:BM79"/>
    <mergeCell ref="BO79:BP79"/>
    <mergeCell ref="BR79:BS79"/>
    <mergeCell ref="BU79:BV79"/>
    <mergeCell ref="CL79:CM79"/>
    <mergeCell ref="AE79:AF79"/>
    <mergeCell ref="AH79:AI79"/>
    <mergeCell ref="AK79:AL79"/>
    <mergeCell ref="AN79:AO79"/>
    <mergeCell ref="BC79:BD79"/>
    <mergeCell ref="BF79:BG79"/>
    <mergeCell ref="M83:N83"/>
    <mergeCell ref="P83:Q83"/>
    <mergeCell ref="S83:T83"/>
    <mergeCell ref="V83:W83"/>
    <mergeCell ref="Y83:Z83"/>
    <mergeCell ref="AB83:AC83"/>
    <mergeCell ref="CO81:CP81"/>
    <mergeCell ref="CR81:CS81"/>
    <mergeCell ref="CU81:CV81"/>
    <mergeCell ref="CX81:CY81"/>
    <mergeCell ref="DA81:DB81"/>
    <mergeCell ref="DD81:DE81"/>
    <mergeCell ref="BI81:BJ81"/>
    <mergeCell ref="BL81:BM81"/>
    <mergeCell ref="BO81:BP81"/>
    <mergeCell ref="BR81:BS81"/>
    <mergeCell ref="BU81:BV81"/>
    <mergeCell ref="CL81:CM81"/>
    <mergeCell ref="AE81:AF81"/>
    <mergeCell ref="AH81:AI81"/>
    <mergeCell ref="AK81:AL81"/>
    <mergeCell ref="AN81:AO81"/>
    <mergeCell ref="BC81:BD81"/>
    <mergeCell ref="BF81:BG81"/>
    <mergeCell ref="M81:N81"/>
    <mergeCell ref="P81:Q81"/>
    <mergeCell ref="S81:T81"/>
    <mergeCell ref="V81:W81"/>
    <mergeCell ref="Y81:Z81"/>
    <mergeCell ref="AB81:AC81"/>
    <mergeCell ref="AB87:AC87"/>
    <mergeCell ref="AE87:AF87"/>
    <mergeCell ref="BR87:BS87"/>
    <mergeCell ref="BU87:BV87"/>
    <mergeCell ref="DA87:DB87"/>
    <mergeCell ref="DD87:DE87"/>
    <mergeCell ref="DA83:DB83"/>
    <mergeCell ref="DD83:DE83"/>
    <mergeCell ref="AB85:AC85"/>
    <mergeCell ref="AE85:AF85"/>
    <mergeCell ref="BR85:BS85"/>
    <mergeCell ref="BU85:BV85"/>
    <mergeCell ref="DA85:DB85"/>
    <mergeCell ref="DD85:DE85"/>
    <mergeCell ref="AE83:AF83"/>
    <mergeCell ref="AH83:AI83"/>
    <mergeCell ref="AK83:AL83"/>
    <mergeCell ref="AN83:AO83"/>
    <mergeCell ref="BR83:BS83"/>
    <mergeCell ref="BU83:BV83"/>
    <mergeCell ref="AB93:AC93"/>
    <mergeCell ref="AE93:AF93"/>
    <mergeCell ref="BR93:BS93"/>
    <mergeCell ref="BU93:BV93"/>
    <mergeCell ref="DA93:DB93"/>
    <mergeCell ref="DD93:DE93"/>
    <mergeCell ref="AB91:AC91"/>
    <mergeCell ref="AE91:AF91"/>
    <mergeCell ref="BR91:BS91"/>
    <mergeCell ref="BU91:BV91"/>
    <mergeCell ref="DA91:DB91"/>
    <mergeCell ref="DD91:DE91"/>
    <mergeCell ref="AB89:AC89"/>
    <mergeCell ref="AE89:AF89"/>
    <mergeCell ref="BR89:BS89"/>
    <mergeCell ref="BU89:BV89"/>
    <mergeCell ref="DA89:DB89"/>
    <mergeCell ref="DD89:DE89"/>
    <mergeCell ref="AE99:AF99"/>
    <mergeCell ref="BR99:BS99"/>
    <mergeCell ref="BU99:BV99"/>
    <mergeCell ref="DA99:DB99"/>
    <mergeCell ref="DD99:DE99"/>
    <mergeCell ref="AE101:AF101"/>
    <mergeCell ref="BR101:BS101"/>
    <mergeCell ref="BU101:BV101"/>
    <mergeCell ref="DA101:DB101"/>
    <mergeCell ref="DD101:DE101"/>
    <mergeCell ref="AB97:AC97"/>
    <mergeCell ref="AE97:AF97"/>
    <mergeCell ref="BR97:BS97"/>
    <mergeCell ref="BU97:BV97"/>
    <mergeCell ref="DA97:DB97"/>
    <mergeCell ref="DD97:DE97"/>
    <mergeCell ref="AB95:AC95"/>
    <mergeCell ref="AE95:AF95"/>
    <mergeCell ref="BR95:BS95"/>
    <mergeCell ref="BU95:BV95"/>
    <mergeCell ref="DA95:DB95"/>
    <mergeCell ref="DD95:DE95"/>
    <mergeCell ref="AE107:AF107"/>
    <mergeCell ref="BR107:BS107"/>
    <mergeCell ref="BU107:BV107"/>
    <mergeCell ref="DA107:DB107"/>
    <mergeCell ref="DD107:DE107"/>
    <mergeCell ref="AE109:AF109"/>
    <mergeCell ref="BR109:BS109"/>
    <mergeCell ref="BU109:BV109"/>
    <mergeCell ref="DA109:DB109"/>
    <mergeCell ref="DD109:DE109"/>
    <mergeCell ref="AE103:AF103"/>
    <mergeCell ref="BR103:BS103"/>
    <mergeCell ref="BU103:BV103"/>
    <mergeCell ref="DA103:DB103"/>
    <mergeCell ref="DD103:DE103"/>
    <mergeCell ref="AE105:AF105"/>
    <mergeCell ref="BR105:BS105"/>
    <mergeCell ref="BU105:BV105"/>
    <mergeCell ref="DA105:DB105"/>
    <mergeCell ref="DD105:DE105"/>
    <mergeCell ref="BR118:BS118"/>
    <mergeCell ref="BU118:BV118"/>
    <mergeCell ref="DA119:DB119"/>
    <mergeCell ref="DD119:DE119"/>
    <mergeCell ref="AE115:AF115"/>
    <mergeCell ref="BR115:BS115"/>
    <mergeCell ref="BU115:BV115"/>
    <mergeCell ref="DA115:DB115"/>
    <mergeCell ref="DD115:DE115"/>
    <mergeCell ref="DA117:DB117"/>
    <mergeCell ref="DD117:DE117"/>
    <mergeCell ref="AE111:AF111"/>
    <mergeCell ref="BR111:BS111"/>
    <mergeCell ref="BU111:BV111"/>
    <mergeCell ref="DA111:DB111"/>
    <mergeCell ref="DD111:DE111"/>
    <mergeCell ref="AE113:AF113"/>
    <mergeCell ref="BR113:BS113"/>
    <mergeCell ref="BU113:BV113"/>
    <mergeCell ref="DA113:DB113"/>
    <mergeCell ref="DD113:DE113"/>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9897D-83DE-49F5-B352-AD030E64595F}">
  <dimension ref="A1:AZ193"/>
  <sheetViews>
    <sheetView workbookViewId="0">
      <selection activeCell="G25" sqref="G25"/>
    </sheetView>
  </sheetViews>
  <sheetFormatPr baseColWidth="10" defaultRowHeight="15"/>
  <cols>
    <col min="1" max="1" width="11" style="491"/>
    <col min="2" max="9" width="17.625" style="491" customWidth="1"/>
    <col min="10" max="10" width="11" style="491"/>
    <col min="11" max="12" width="12" style="430" customWidth="1"/>
    <col min="13" max="13" width="1.875" style="430" customWidth="1"/>
    <col min="14" max="15" width="12" style="430" customWidth="1"/>
    <col min="16" max="16" width="1.875" style="430" customWidth="1"/>
    <col min="17" max="18" width="12" style="430" customWidth="1"/>
    <col min="19" max="19" width="1.875" style="430" customWidth="1"/>
    <col min="20" max="21" width="12" style="430" customWidth="1"/>
    <col min="22" max="22" width="1.875" style="430" customWidth="1"/>
    <col min="23" max="24" width="12" style="430" customWidth="1"/>
    <col min="25" max="25" width="1.875" style="430" customWidth="1"/>
    <col min="26" max="27" width="12" style="430" customWidth="1"/>
    <col min="28" max="28" width="1.875" style="430" customWidth="1"/>
    <col min="29" max="30" width="12" style="430" customWidth="1"/>
    <col min="31" max="31" width="1.875" style="430" customWidth="1"/>
    <col min="32" max="33" width="12" style="430" customWidth="1"/>
    <col min="34" max="34" width="1.875" style="430" customWidth="1"/>
    <col min="35" max="36" width="12" style="430" customWidth="1"/>
    <col min="37" max="37" width="4.25" style="438" customWidth="1"/>
    <col min="38" max="39" width="12" style="430" customWidth="1"/>
    <col min="40" max="40" width="4.25" style="438" customWidth="1"/>
    <col min="41" max="42" width="12" style="430" customWidth="1"/>
    <col min="43" max="43" width="4.25" style="438" customWidth="1"/>
    <col min="44" max="44" width="10.25" style="430" customWidth="1"/>
    <col min="45" max="45" width="11.125" style="430" customWidth="1"/>
    <col min="46" max="46" width="4" style="430" customWidth="1"/>
    <col min="47" max="47" width="10.25" style="430" customWidth="1"/>
    <col min="48" max="48" width="11" style="430" customWidth="1"/>
    <col min="49" max="49" width="1.875" style="430" customWidth="1"/>
    <col min="50" max="51" width="11.125" style="430" customWidth="1"/>
    <col min="52" max="52" width="12.5" style="430" customWidth="1"/>
    <col min="53" max="16384" width="11" style="491"/>
  </cols>
  <sheetData>
    <row r="1" spans="1:52">
      <c r="A1" s="494"/>
      <c r="B1" s="494"/>
      <c r="C1" s="494"/>
      <c r="D1" s="494"/>
      <c r="E1" s="494"/>
      <c r="F1" s="494"/>
      <c r="G1" s="494"/>
      <c r="H1" s="494"/>
      <c r="I1" s="494"/>
      <c r="J1" s="494"/>
      <c r="K1" s="429" t="str">
        <f>SUBSTITUTE(ADDRESS(1,COLUMN(),4),"1","")</f>
        <v>K</v>
      </c>
      <c r="L1" s="429" t="str">
        <f>SUBSTITUTE(ADDRESS(1,COLUMN(),4),"1","")</f>
        <v>L</v>
      </c>
      <c r="N1" s="429" t="str">
        <f>SUBSTITUTE(ADDRESS(1,COLUMN(),4),"1","")</f>
        <v>N</v>
      </c>
      <c r="O1" s="429" t="str">
        <f>SUBSTITUTE(ADDRESS(1,COLUMN(),4),"1","")</f>
        <v>O</v>
      </c>
      <c r="Q1" s="429" t="str">
        <f>SUBSTITUTE(ADDRESS(1,COLUMN(),4),"1","")</f>
        <v>Q</v>
      </c>
      <c r="R1" s="429" t="str">
        <f>SUBSTITUTE(ADDRESS(1,COLUMN(),4),"1","")</f>
        <v>R</v>
      </c>
      <c r="T1" s="429" t="str">
        <f>SUBSTITUTE(ADDRESS(1,COLUMN(),4),"1","")</f>
        <v>T</v>
      </c>
      <c r="U1" s="429" t="str">
        <f>SUBSTITUTE(ADDRESS(1,COLUMN(),4),"1","")</f>
        <v>U</v>
      </c>
      <c r="W1" s="429" t="str">
        <f>SUBSTITUTE(ADDRESS(1,COLUMN(),4),"1","")</f>
        <v>W</v>
      </c>
      <c r="X1" s="429" t="str">
        <f>SUBSTITUTE(ADDRESS(1,COLUMN(),4),"1","")</f>
        <v>X</v>
      </c>
      <c r="Z1" s="429" t="str">
        <f>SUBSTITUTE(ADDRESS(1,COLUMN(),4),"1","")</f>
        <v>Z</v>
      </c>
      <c r="AA1" s="429" t="str">
        <f>SUBSTITUTE(ADDRESS(1,COLUMN(),4),"1","")</f>
        <v>AA</v>
      </c>
      <c r="AC1" s="429" t="str">
        <f>SUBSTITUTE(ADDRESS(1,COLUMN(),4),"1","")</f>
        <v>AC</v>
      </c>
      <c r="AD1" s="429" t="str">
        <f>SUBSTITUTE(ADDRESS(1,COLUMN(),4),"1","")</f>
        <v>AD</v>
      </c>
      <c r="AF1" s="429" t="str">
        <f>SUBSTITUTE(ADDRESS(1,COLUMN(),4),"1","")</f>
        <v>AF</v>
      </c>
      <c r="AG1" s="429" t="str">
        <f>SUBSTITUTE(ADDRESS(1,COLUMN(),4),"1","")</f>
        <v>AG</v>
      </c>
      <c r="AI1" s="429" t="str">
        <f>SUBSTITUTE(ADDRESS(1,COLUMN(),4),"1","")</f>
        <v>AI</v>
      </c>
      <c r="AJ1" s="429" t="str">
        <f>SUBSTITUTE(ADDRESS(1,COLUMN(),4),"1","")</f>
        <v>AJ</v>
      </c>
      <c r="AL1" s="429" t="str">
        <f>SUBSTITUTE(ADDRESS(1,COLUMN(),4),"1","")</f>
        <v>AL</v>
      </c>
      <c r="AM1" s="429" t="str">
        <f>SUBSTITUTE(ADDRESS(1,COLUMN(),4),"1","")</f>
        <v>AM</v>
      </c>
      <c r="AO1" s="429" t="str">
        <f>SUBSTITUTE(ADDRESS(1,COLUMN(),4),"1","")</f>
        <v>AO</v>
      </c>
      <c r="AP1" s="429" t="str">
        <f>SUBSTITUTE(ADDRESS(1,COLUMN(),4),"1","")</f>
        <v>AP</v>
      </c>
      <c r="AR1" s="429" t="str">
        <f>SUBSTITUTE(ADDRESS(1,COLUMN(),4),"1","")</f>
        <v>AR</v>
      </c>
      <c r="AS1" s="429" t="str">
        <f>SUBSTITUTE(ADDRESS(1,COLUMN(),4),"1","")</f>
        <v>AS</v>
      </c>
      <c r="AU1" s="429" t="str">
        <f>SUBSTITUTE(ADDRESS(1,COLUMN(),4),"1","")</f>
        <v>AU</v>
      </c>
      <c r="AV1" s="429" t="str">
        <f>SUBSTITUTE(ADDRESS(1,COLUMN(),4),"1","")</f>
        <v>AV</v>
      </c>
      <c r="AW1" s="491"/>
      <c r="AX1" s="429" t="str">
        <f>SUBSTITUTE(ADDRESS(1,COLUMN(),4),"1","")</f>
        <v>AX</v>
      </c>
      <c r="AY1" s="429" t="str">
        <f>SUBSTITUTE(ADDRESS(1,COLUMN(),4),"1","")</f>
        <v>AY</v>
      </c>
      <c r="AZ1" s="1945" t="s">
        <v>1572</v>
      </c>
    </row>
    <row r="2" spans="1:52">
      <c r="A2" s="494"/>
      <c r="B2" s="494"/>
      <c r="C2" s="494"/>
      <c r="D2" s="494"/>
      <c r="E2" s="494"/>
      <c r="F2" s="494"/>
      <c r="G2" s="494"/>
      <c r="H2" s="494"/>
      <c r="I2" s="494"/>
      <c r="J2" s="494"/>
      <c r="K2" s="434">
        <f t="shared" ref="K2:AY2" ca="1" si="0">INDEX(CELL("largeur",K2),1,1)</f>
        <v>11</v>
      </c>
      <c r="L2" s="434">
        <f t="shared" ca="1" si="0"/>
        <v>11</v>
      </c>
      <c r="M2" s="430">
        <f t="shared" ca="1" si="0"/>
        <v>1</v>
      </c>
      <c r="N2" s="435">
        <f t="shared" ca="1" si="0"/>
        <v>11</v>
      </c>
      <c r="O2" s="435">
        <f t="shared" ca="1" si="0"/>
        <v>11</v>
      </c>
      <c r="P2" s="430">
        <f t="shared" ca="1" si="0"/>
        <v>1</v>
      </c>
      <c r="Q2" s="435">
        <f t="shared" ca="1" si="0"/>
        <v>11</v>
      </c>
      <c r="R2" s="435">
        <f t="shared" ca="1" si="0"/>
        <v>11</v>
      </c>
      <c r="S2" s="430">
        <f t="shared" ca="1" si="0"/>
        <v>1</v>
      </c>
      <c r="T2" s="435">
        <f t="shared" ca="1" si="0"/>
        <v>11</v>
      </c>
      <c r="U2" s="435">
        <f t="shared" ca="1" si="0"/>
        <v>11</v>
      </c>
      <c r="V2" s="430">
        <f t="shared" ca="1" si="0"/>
        <v>1</v>
      </c>
      <c r="W2" s="435">
        <f t="shared" ca="1" si="0"/>
        <v>11</v>
      </c>
      <c r="X2" s="435">
        <f t="shared" ca="1" si="0"/>
        <v>11</v>
      </c>
      <c r="Y2" s="430">
        <f t="shared" ca="1" si="0"/>
        <v>1</v>
      </c>
      <c r="Z2" s="435">
        <f t="shared" ca="1" si="0"/>
        <v>11</v>
      </c>
      <c r="AA2" s="435">
        <f t="shared" ca="1" si="0"/>
        <v>11</v>
      </c>
      <c r="AB2" s="430">
        <f t="shared" ca="1" si="0"/>
        <v>1</v>
      </c>
      <c r="AC2" s="435">
        <f t="shared" ca="1" si="0"/>
        <v>11</v>
      </c>
      <c r="AD2" s="435">
        <f t="shared" ca="1" si="0"/>
        <v>11</v>
      </c>
      <c r="AE2" s="430">
        <f t="shared" ca="1" si="0"/>
        <v>1</v>
      </c>
      <c r="AF2" s="435">
        <f t="shared" ca="1" si="0"/>
        <v>11</v>
      </c>
      <c r="AG2" s="435">
        <f t="shared" ca="1" si="0"/>
        <v>11</v>
      </c>
      <c r="AH2" s="430">
        <f t="shared" ca="1" si="0"/>
        <v>1</v>
      </c>
      <c r="AI2" s="435">
        <f t="shared" ca="1" si="0"/>
        <v>11</v>
      </c>
      <c r="AJ2" s="435">
        <f t="shared" ca="1" si="0"/>
        <v>11</v>
      </c>
      <c r="AK2" s="438">
        <f t="shared" ca="1" si="0"/>
        <v>4</v>
      </c>
      <c r="AL2" s="435">
        <f t="shared" ca="1" si="0"/>
        <v>11</v>
      </c>
      <c r="AM2" s="435">
        <f t="shared" ca="1" si="0"/>
        <v>11</v>
      </c>
      <c r="AN2" s="438">
        <f t="shared" ca="1" si="0"/>
        <v>4</v>
      </c>
      <c r="AO2" s="435">
        <f t="shared" ca="1" si="0"/>
        <v>11</v>
      </c>
      <c r="AP2" s="435">
        <f t="shared" ca="1" si="0"/>
        <v>11</v>
      </c>
      <c r="AQ2" s="438">
        <f t="shared" ca="1" si="0"/>
        <v>4</v>
      </c>
      <c r="AR2" s="435">
        <f t="shared" ca="1" si="0"/>
        <v>10</v>
      </c>
      <c r="AS2" s="435">
        <f t="shared" ca="1" si="0"/>
        <v>11</v>
      </c>
      <c r="AT2" s="430">
        <f t="shared" ca="1" si="0"/>
        <v>3</v>
      </c>
      <c r="AU2" s="435">
        <f t="shared" ca="1" si="0"/>
        <v>10</v>
      </c>
      <c r="AV2" s="435">
        <f t="shared" ca="1" si="0"/>
        <v>10</v>
      </c>
      <c r="AW2" s="491">
        <f t="shared" ca="1" si="0"/>
        <v>1</v>
      </c>
      <c r="AX2" s="435">
        <f t="shared" ca="1" si="0"/>
        <v>11</v>
      </c>
      <c r="AY2" s="435">
        <f t="shared" ca="1" si="0"/>
        <v>11</v>
      </c>
      <c r="AZ2" s="1945"/>
    </row>
    <row r="3" spans="1:52" ht="22.5">
      <c r="A3" s="494"/>
      <c r="B3" s="494"/>
      <c r="C3" s="494"/>
      <c r="D3" s="494"/>
      <c r="E3" s="494"/>
      <c r="F3" s="494"/>
      <c r="G3" s="494"/>
      <c r="H3" s="494"/>
      <c r="I3" s="494"/>
      <c r="J3" s="494"/>
      <c r="K3" s="437">
        <v>13</v>
      </c>
      <c r="L3" s="437">
        <v>13</v>
      </c>
      <c r="M3" s="430">
        <v>1</v>
      </c>
      <c r="N3" s="437">
        <v>13</v>
      </c>
      <c r="O3" s="437">
        <v>13</v>
      </c>
      <c r="P3" s="430">
        <v>1</v>
      </c>
      <c r="Q3" s="437">
        <v>13</v>
      </c>
      <c r="R3" s="437">
        <v>13</v>
      </c>
      <c r="S3" s="430">
        <v>1</v>
      </c>
      <c r="T3" s="437">
        <v>13</v>
      </c>
      <c r="U3" s="437">
        <v>13</v>
      </c>
      <c r="V3" s="430">
        <v>1</v>
      </c>
      <c r="W3" s="437">
        <v>13</v>
      </c>
      <c r="X3" s="437">
        <v>13</v>
      </c>
      <c r="Y3" s="430">
        <v>1</v>
      </c>
      <c r="Z3" s="437">
        <v>13</v>
      </c>
      <c r="AA3" s="437">
        <v>13</v>
      </c>
      <c r="AB3" s="430">
        <v>1</v>
      </c>
      <c r="AC3" s="437">
        <v>13</v>
      </c>
      <c r="AD3" s="437">
        <v>13</v>
      </c>
      <c r="AE3" s="430">
        <v>1</v>
      </c>
      <c r="AF3" s="437">
        <v>13</v>
      </c>
      <c r="AG3" s="437">
        <v>13</v>
      </c>
      <c r="AH3" s="430">
        <v>1</v>
      </c>
      <c r="AI3" s="437">
        <v>13</v>
      </c>
      <c r="AJ3" s="437">
        <v>13</v>
      </c>
      <c r="AK3" s="438">
        <v>4</v>
      </c>
      <c r="AL3" s="437">
        <v>13</v>
      </c>
      <c r="AM3" s="437">
        <v>13</v>
      </c>
      <c r="AN3" s="438">
        <v>4</v>
      </c>
      <c r="AO3" s="437">
        <v>13</v>
      </c>
      <c r="AP3" s="437">
        <v>13</v>
      </c>
      <c r="AQ3" s="438">
        <v>4</v>
      </c>
      <c r="AR3" s="437">
        <v>11</v>
      </c>
      <c r="AS3" s="437">
        <v>12</v>
      </c>
      <c r="AT3" s="430">
        <v>4</v>
      </c>
      <c r="AU3" s="437">
        <v>11</v>
      </c>
      <c r="AV3" s="437">
        <v>12</v>
      </c>
      <c r="AW3" s="491">
        <v>1</v>
      </c>
      <c r="AX3" s="437">
        <v>12</v>
      </c>
      <c r="AY3" s="437">
        <v>12</v>
      </c>
      <c r="AZ3" s="492" t="s">
        <v>1574</v>
      </c>
    </row>
    <row r="4" spans="1:52" ht="18.75">
      <c r="A4" s="494"/>
      <c r="B4" s="104" t="s">
        <v>3717</v>
      </c>
      <c r="C4" s="494"/>
      <c r="D4" s="494"/>
      <c r="E4" s="494"/>
      <c r="F4" s="494"/>
      <c r="G4" s="494"/>
      <c r="H4" s="494"/>
      <c r="I4" s="494"/>
      <c r="J4" s="494"/>
      <c r="K4" s="493" t="s">
        <v>1575</v>
      </c>
      <c r="L4" s="494"/>
      <c r="M4" s="494"/>
      <c r="N4" s="494"/>
      <c r="O4" s="494"/>
      <c r="P4" s="494"/>
      <c r="Q4" s="494"/>
      <c r="R4" s="494"/>
      <c r="S4" s="494"/>
      <c r="T4" s="494"/>
      <c r="U4" s="494"/>
      <c r="V4" s="494"/>
      <c r="W4" s="494"/>
      <c r="X4" s="494"/>
      <c r="Y4" s="494"/>
      <c r="Z4" s="494"/>
      <c r="AA4" s="494"/>
      <c r="AB4" s="494"/>
      <c r="AC4" s="494"/>
      <c r="AD4" s="494"/>
      <c r="AE4" s="494"/>
      <c r="AF4" s="494"/>
      <c r="AG4" s="494"/>
      <c r="AH4" s="494"/>
      <c r="AI4" s="494"/>
      <c r="AJ4" s="494"/>
      <c r="AK4" s="494"/>
      <c r="AL4" s="494"/>
      <c r="AM4" s="494"/>
      <c r="AN4" s="494"/>
      <c r="AO4" s="494"/>
      <c r="AP4" s="494"/>
      <c r="AQ4" s="494"/>
      <c r="AR4" s="494"/>
      <c r="AS4" s="494"/>
      <c r="AT4" s="428"/>
      <c r="AU4" s="494"/>
      <c r="AV4" s="494"/>
      <c r="AW4" s="494"/>
      <c r="AX4" s="494"/>
      <c r="AY4" s="494"/>
      <c r="AZ4" s="494"/>
    </row>
    <row r="5" spans="1:52" ht="15.75">
      <c r="A5" s="494"/>
      <c r="J5" s="494"/>
      <c r="K5" s="493"/>
      <c r="L5" s="428"/>
      <c r="M5" s="428"/>
      <c r="N5" s="428"/>
      <c r="O5" s="428"/>
      <c r="P5" s="428"/>
      <c r="Q5" s="428"/>
      <c r="R5" s="428"/>
      <c r="S5" s="428"/>
      <c r="T5" s="428"/>
      <c r="U5" s="428"/>
      <c r="V5" s="428"/>
      <c r="W5" s="428"/>
      <c r="X5" s="428"/>
      <c r="Y5" s="428"/>
      <c r="Z5" s="428"/>
      <c r="AA5" s="428"/>
      <c r="AB5" s="428"/>
      <c r="AC5" s="428"/>
      <c r="AD5" s="428"/>
      <c r="AE5" s="428"/>
      <c r="AF5" s="428"/>
      <c r="AG5" s="428"/>
      <c r="AH5" s="428"/>
      <c r="AI5" s="428"/>
      <c r="AJ5" s="428"/>
      <c r="AK5" s="444"/>
      <c r="AL5" s="428"/>
      <c r="AM5" s="428"/>
      <c r="AN5" s="444"/>
      <c r="AO5" s="428"/>
      <c r="AP5" s="428"/>
      <c r="AQ5" s="444"/>
      <c r="AR5" s="428"/>
      <c r="AS5" s="428"/>
      <c r="AT5" s="428"/>
      <c r="AU5" s="428"/>
      <c r="AV5" s="428"/>
      <c r="AW5" s="428"/>
      <c r="AX5" s="428"/>
      <c r="AY5" s="428"/>
      <c r="AZ5" s="428"/>
    </row>
    <row r="6" spans="1:52" ht="19.5" thickBot="1">
      <c r="A6" s="494"/>
      <c r="B6" s="110" t="s">
        <v>892</v>
      </c>
      <c r="C6" s="87"/>
      <c r="D6" s="87"/>
      <c r="E6" s="110" t="s">
        <v>893</v>
      </c>
      <c r="F6" s="87"/>
      <c r="G6" s="87"/>
      <c r="H6" s="87"/>
      <c r="I6" s="87"/>
      <c r="J6" s="494"/>
      <c r="K6" s="1946" t="s">
        <v>2395</v>
      </c>
      <c r="L6" s="1946"/>
      <c r="M6" s="1946"/>
      <c r="N6" s="1946"/>
      <c r="O6" s="1946"/>
      <c r="P6" s="1946"/>
      <c r="Q6" s="1946"/>
      <c r="R6" s="1946"/>
      <c r="S6" s="1946"/>
      <c r="T6" s="1946"/>
      <c r="U6" s="1946"/>
      <c r="V6" s="1946"/>
      <c r="W6" s="1946"/>
      <c r="X6" s="1946"/>
      <c r="Y6" s="1946"/>
      <c r="Z6" s="1946"/>
      <c r="AA6" s="446" t="str">
        <f ca="1">"Page N°"&amp;_xlfn.SHEET()</f>
        <v>Page N°39</v>
      </c>
      <c r="AB6" s="428"/>
      <c r="AC6" s="495" t="s">
        <v>2396</v>
      </c>
      <c r="AD6" s="428"/>
      <c r="AE6" s="428"/>
      <c r="AF6" s="428"/>
      <c r="AG6" s="428"/>
      <c r="AH6" s="428"/>
      <c r="AI6" s="428"/>
      <c r="AJ6" s="428"/>
      <c r="AK6" s="448"/>
      <c r="AL6" s="428"/>
      <c r="AM6" s="428"/>
      <c r="AN6" s="448"/>
      <c r="AO6" s="428"/>
      <c r="AP6" s="428"/>
      <c r="AQ6" s="448"/>
      <c r="AR6" s="428"/>
      <c r="AS6" s="428"/>
      <c r="AT6" s="428"/>
      <c r="AU6" s="428"/>
      <c r="AV6" s="428"/>
      <c r="AW6" s="428"/>
      <c r="AX6" s="428"/>
      <c r="AY6" s="428"/>
      <c r="AZ6" s="428"/>
    </row>
    <row r="7" spans="1:52" ht="30.75" customHeight="1">
      <c r="A7" s="494"/>
      <c r="B7" s="1915" t="s">
        <v>896</v>
      </c>
      <c r="C7" s="1915"/>
      <c r="D7" s="115"/>
      <c r="E7" s="1917" t="s">
        <v>896</v>
      </c>
      <c r="F7" s="1917"/>
      <c r="G7" s="87"/>
      <c r="H7" s="1920" t="s">
        <v>896</v>
      </c>
      <c r="I7" s="1920"/>
      <c r="J7" s="494"/>
      <c r="K7" s="1946"/>
      <c r="L7" s="1946"/>
      <c r="M7" s="1946"/>
      <c r="N7" s="1946"/>
      <c r="O7" s="1946"/>
      <c r="P7" s="1946"/>
      <c r="Q7" s="1946"/>
      <c r="R7" s="1946"/>
      <c r="S7" s="1946"/>
      <c r="T7" s="1946"/>
      <c r="U7" s="1946"/>
      <c r="V7" s="1946"/>
      <c r="W7" s="1946"/>
      <c r="X7" s="1946"/>
      <c r="Y7" s="1946"/>
      <c r="Z7" s="1946"/>
      <c r="AB7" s="428"/>
      <c r="AC7" s="428"/>
      <c r="AD7" s="428"/>
      <c r="AE7" s="428"/>
      <c r="AF7" s="428"/>
      <c r="AG7" s="452"/>
      <c r="AH7" s="428"/>
      <c r="AI7" s="428"/>
      <c r="AJ7" s="428"/>
      <c r="AK7" s="444"/>
      <c r="AL7" s="428"/>
      <c r="AM7" s="428"/>
      <c r="AN7" s="444"/>
      <c r="AO7" s="428"/>
      <c r="AP7" s="452"/>
      <c r="AQ7" s="444"/>
      <c r="AR7" s="428"/>
      <c r="AS7" s="428"/>
      <c r="AT7" s="428"/>
      <c r="AU7" s="428"/>
      <c r="AV7" s="428"/>
      <c r="AW7" s="428"/>
      <c r="AX7" s="428"/>
      <c r="AY7" s="428"/>
      <c r="AZ7" s="428"/>
    </row>
    <row r="8" spans="1:52" ht="15.75" customHeight="1">
      <c r="A8" s="494"/>
      <c r="B8" s="1916"/>
      <c r="C8" s="1916"/>
      <c r="D8" s="115"/>
      <c r="E8" s="1918"/>
      <c r="F8" s="1918"/>
      <c r="G8" s="87"/>
      <c r="H8" s="1921"/>
      <c r="I8" s="1921"/>
      <c r="J8" s="494"/>
      <c r="K8" s="496" t="s">
        <v>2397</v>
      </c>
      <c r="L8" s="456"/>
      <c r="M8" s="456"/>
      <c r="N8" s="456"/>
      <c r="O8" s="456"/>
      <c r="P8" s="456"/>
      <c r="Q8" s="456"/>
      <c r="R8" s="428"/>
      <c r="S8" s="428"/>
      <c r="T8" s="428"/>
      <c r="U8" s="428"/>
      <c r="V8" s="428"/>
      <c r="W8" s="428"/>
      <c r="X8" s="428"/>
      <c r="Y8" s="428"/>
      <c r="Z8" s="494"/>
      <c r="AA8" s="494"/>
      <c r="AB8" s="494"/>
      <c r="AC8" s="428"/>
      <c r="AD8" s="494" t="s">
        <v>2398</v>
      </c>
      <c r="AE8" s="428"/>
      <c r="AF8" s="428"/>
      <c r="AG8" s="452"/>
      <c r="AH8" s="428"/>
      <c r="AI8" s="428"/>
      <c r="AJ8" s="428"/>
      <c r="AK8" s="444"/>
      <c r="AL8" s="428"/>
      <c r="AM8" s="428"/>
      <c r="AN8" s="444"/>
      <c r="AO8" s="428"/>
      <c r="AP8" s="452"/>
      <c r="AQ8" s="444"/>
      <c r="AR8" s="428"/>
      <c r="AS8" s="428"/>
      <c r="AT8" s="428"/>
      <c r="AU8" s="428"/>
      <c r="AV8" s="428"/>
      <c r="AW8" s="428"/>
      <c r="AX8" s="428"/>
      <c r="AY8" s="428"/>
      <c r="AZ8" s="428"/>
    </row>
    <row r="9" spans="1:52" ht="15.75">
      <c r="A9" s="494"/>
      <c r="B9" s="87"/>
      <c r="C9" s="87"/>
      <c r="D9" s="87"/>
      <c r="E9" s="87"/>
      <c r="F9" s="87"/>
      <c r="G9" s="87"/>
      <c r="H9" s="87"/>
      <c r="I9" s="87"/>
      <c r="J9" s="494"/>
      <c r="K9" s="496" t="s">
        <v>2399</v>
      </c>
      <c r="L9" s="456"/>
      <c r="M9" s="456"/>
      <c r="N9" s="456"/>
      <c r="O9" s="456"/>
      <c r="P9" s="456"/>
      <c r="Q9" s="456"/>
      <c r="R9" s="428"/>
      <c r="S9" s="428"/>
      <c r="T9" s="428"/>
      <c r="U9" s="428"/>
      <c r="V9" s="428"/>
      <c r="W9" s="428"/>
      <c r="X9" s="428"/>
      <c r="Y9" s="428"/>
      <c r="Z9" s="494"/>
      <c r="AA9" s="494"/>
      <c r="AB9" s="491"/>
      <c r="AC9" s="428"/>
      <c r="AD9" s="497" t="s">
        <v>2400</v>
      </c>
      <c r="AE9" s="428"/>
      <c r="AF9" s="428"/>
      <c r="AG9" s="452"/>
      <c r="AH9" s="428"/>
      <c r="AI9" s="428"/>
      <c r="AJ9" s="428"/>
      <c r="AK9" s="444"/>
      <c r="AL9" s="428"/>
      <c r="AM9" s="428"/>
      <c r="AN9" s="444"/>
      <c r="AO9" s="428"/>
      <c r="AP9" s="452"/>
      <c r="AQ9" s="444"/>
      <c r="AR9" s="428"/>
      <c r="AS9" s="428"/>
      <c r="AT9" s="428"/>
      <c r="AU9" s="428"/>
      <c r="AV9" s="428"/>
      <c r="AW9" s="428"/>
      <c r="AX9" s="428"/>
      <c r="AY9" s="428"/>
      <c r="AZ9" s="428"/>
    </row>
    <row r="10" spans="1:52" ht="18.75">
      <c r="A10" s="494"/>
      <c r="B10" s="87"/>
      <c r="C10" s="87"/>
      <c r="D10" s="87"/>
      <c r="E10" s="87"/>
      <c r="F10" s="87"/>
      <c r="G10" s="87"/>
      <c r="H10" s="87"/>
      <c r="I10" s="87"/>
      <c r="J10" s="494"/>
      <c r="K10" s="496" t="s">
        <v>2401</v>
      </c>
      <c r="L10" s="456"/>
      <c r="M10" s="456"/>
      <c r="N10" s="456"/>
      <c r="O10" s="456"/>
      <c r="P10" s="456"/>
      <c r="Q10" s="456"/>
      <c r="R10" s="428"/>
      <c r="S10" s="428"/>
      <c r="T10" s="428"/>
      <c r="U10" s="428"/>
      <c r="V10" s="428"/>
      <c r="W10" s="428"/>
      <c r="X10" s="428"/>
      <c r="Y10" s="428"/>
      <c r="Z10" s="1908" t="s">
        <v>2402</v>
      </c>
      <c r="AA10" s="1908"/>
      <c r="AB10" s="491"/>
      <c r="AC10" s="498" t="s">
        <v>2403</v>
      </c>
      <c r="AD10" s="499" t="str">
        <f>IFERROR(LOWER(LEFT(TRIM(LEFT(Z10,FIND("-",Z10)-1)),4))&amp;"-"&amp;UPPER(LEFT(TRIM(MID(Z10,FIND("-",Z10)+1,99)),4)),"")</f>
        <v>cuis-CRUD</v>
      </c>
      <c r="AE10" s="428"/>
      <c r="AF10" s="428"/>
      <c r="AG10" s="452"/>
      <c r="AH10" s="428"/>
      <c r="AI10" s="428"/>
      <c r="AJ10" s="428"/>
      <c r="AK10" s="444"/>
      <c r="AL10" s="428"/>
      <c r="AM10" s="428"/>
      <c r="AN10" s="444"/>
      <c r="AO10" s="428"/>
      <c r="AP10" s="452"/>
      <c r="AQ10" s="444"/>
      <c r="AR10" s="428"/>
      <c r="AS10" s="428"/>
      <c r="AT10" s="428"/>
      <c r="AU10" s="428"/>
      <c r="AV10" s="428"/>
      <c r="AW10" s="428"/>
      <c r="AX10" s="428"/>
      <c r="AY10" s="428"/>
      <c r="AZ10" s="428"/>
    </row>
    <row r="11" spans="1:52" ht="15.75">
      <c r="A11" s="494"/>
      <c r="B11" s="87"/>
      <c r="C11" s="87"/>
      <c r="D11" s="87"/>
      <c r="E11" s="87"/>
      <c r="F11" s="87"/>
      <c r="G11" s="87"/>
      <c r="H11" s="87"/>
      <c r="I11" s="87"/>
      <c r="J11" s="494"/>
      <c r="K11" s="500" t="s">
        <v>2404</v>
      </c>
      <c r="L11" s="456"/>
      <c r="M11" s="456"/>
      <c r="N11" s="456"/>
      <c r="O11" s="456"/>
      <c r="P11" s="456"/>
      <c r="Q11" s="456"/>
      <c r="R11" s="428"/>
      <c r="S11" s="428"/>
      <c r="T11" s="428"/>
      <c r="U11" s="428"/>
      <c r="V11" s="428"/>
      <c r="W11" s="428"/>
      <c r="X11" s="428"/>
      <c r="Y11" s="428"/>
      <c r="Z11" s="1908"/>
      <c r="AA11" s="1908"/>
      <c r="AB11" s="491"/>
      <c r="AC11" s="494"/>
      <c r="AD11" s="501" t="str">
        <f>IFERROR(LOWER(TRIM(MID(Z10, FIND("-",Z10, FIND("-",Z10)+1)+1, 999))), "")</f>
        <v>céléri branche</v>
      </c>
      <c r="AE11" s="428"/>
      <c r="AF11" s="428"/>
      <c r="AG11" s="452"/>
      <c r="AH11" s="428"/>
      <c r="AI11" s="428"/>
      <c r="AJ11" s="428"/>
      <c r="AK11" s="444"/>
      <c r="AL11" s="428"/>
      <c r="AM11" s="428"/>
      <c r="AN11" s="444"/>
      <c r="AO11" s="428"/>
      <c r="AP11" s="452"/>
      <c r="AQ11" s="444"/>
      <c r="AR11" s="428"/>
      <c r="AS11" s="428"/>
      <c r="AT11" s="428"/>
      <c r="AU11" s="428"/>
      <c r="AV11" s="428"/>
      <c r="AW11" s="428"/>
      <c r="AX11" s="428"/>
      <c r="AY11" s="428"/>
      <c r="AZ11" s="428"/>
    </row>
    <row r="12" spans="1:52" ht="15.75">
      <c r="A12" s="494"/>
      <c r="B12" s="87"/>
      <c r="C12" s="87"/>
      <c r="D12" s="87"/>
      <c r="E12" s="87"/>
      <c r="F12" s="87"/>
      <c r="G12" s="87"/>
      <c r="H12" s="87"/>
      <c r="I12" s="494"/>
      <c r="J12" s="494"/>
      <c r="K12" s="496" t="s">
        <v>2405</v>
      </c>
      <c r="L12" s="456"/>
      <c r="M12" s="456"/>
      <c r="N12" s="456"/>
      <c r="O12" s="456"/>
      <c r="P12" s="456"/>
      <c r="Q12" s="456"/>
      <c r="R12" s="428"/>
      <c r="S12" s="428"/>
      <c r="T12" s="428"/>
      <c r="U12" s="428"/>
      <c r="V12" s="428"/>
      <c r="W12" s="428"/>
      <c r="X12" s="428"/>
      <c r="Y12" s="428"/>
      <c r="Z12" s="428"/>
      <c r="AA12" s="428"/>
      <c r="AB12" s="428"/>
      <c r="AC12" s="428"/>
      <c r="AD12" s="428"/>
      <c r="AE12" s="428"/>
      <c r="AF12" s="428"/>
      <c r="AG12" s="452"/>
      <c r="AH12" s="428"/>
      <c r="AI12" s="428"/>
      <c r="AJ12" s="428"/>
      <c r="AK12" s="444"/>
      <c r="AL12" s="428"/>
      <c r="AM12" s="428"/>
      <c r="AN12" s="444"/>
      <c r="AO12" s="428"/>
      <c r="AP12" s="452"/>
      <c r="AQ12" s="444"/>
      <c r="AR12" s="428"/>
      <c r="AS12" s="428"/>
      <c r="AT12" s="428"/>
      <c r="AU12" s="428"/>
      <c r="AV12" s="428"/>
      <c r="AW12" s="428"/>
      <c r="AX12" s="428"/>
      <c r="AY12" s="428"/>
      <c r="AZ12" s="428"/>
    </row>
    <row r="13" spans="1:52" ht="15.75">
      <c r="A13" s="494"/>
      <c r="B13" s="494"/>
      <c r="C13" s="494"/>
      <c r="D13" s="494"/>
      <c r="E13" s="494"/>
      <c r="F13" s="494"/>
      <c r="G13" s="494"/>
      <c r="H13" s="494"/>
      <c r="I13" s="494"/>
      <c r="J13" s="494"/>
      <c r="K13" s="496" t="s">
        <v>2406</v>
      </c>
      <c r="L13" s="456"/>
      <c r="M13" s="456"/>
      <c r="N13" s="456"/>
      <c r="O13" s="456"/>
      <c r="P13" s="456"/>
      <c r="Q13" s="456"/>
      <c r="R13" s="428"/>
      <c r="S13" s="428"/>
      <c r="T13" s="428"/>
      <c r="U13" s="428"/>
      <c r="V13" s="428"/>
      <c r="W13" s="428"/>
      <c r="X13" s="428"/>
      <c r="Y13" s="428"/>
      <c r="Z13" s="428"/>
      <c r="AA13" s="428"/>
      <c r="AB13" s="428"/>
      <c r="AC13" s="428"/>
      <c r="AD13" s="428"/>
      <c r="AE13" s="428"/>
      <c r="AF13" s="428"/>
      <c r="AG13" s="452"/>
      <c r="AH13" s="428"/>
      <c r="AI13" s="428"/>
      <c r="AJ13" s="428"/>
      <c r="AK13" s="444"/>
      <c r="AL13" s="428"/>
      <c r="AM13" s="428"/>
      <c r="AN13" s="444"/>
      <c r="AO13" s="428"/>
      <c r="AP13" s="452"/>
      <c r="AQ13" s="444"/>
      <c r="AR13" s="428"/>
      <c r="AS13" s="428"/>
      <c r="AT13" s="428"/>
      <c r="AU13" s="428"/>
      <c r="AV13" s="428"/>
      <c r="AW13" s="428"/>
      <c r="AX13" s="428"/>
      <c r="AY13" s="428"/>
      <c r="AZ13" s="428"/>
    </row>
    <row r="14" spans="1:52" ht="19.5" thickBot="1">
      <c r="A14" s="494"/>
      <c r="B14" s="494"/>
      <c r="C14" s="494"/>
      <c r="D14" s="494"/>
      <c r="E14" s="494"/>
      <c r="F14" s="494"/>
      <c r="G14" s="494"/>
      <c r="H14" s="494"/>
      <c r="I14" s="494"/>
      <c r="J14" s="494"/>
      <c r="K14" s="496" t="s">
        <v>2407</v>
      </c>
      <c r="L14" s="456"/>
      <c r="M14" s="456"/>
      <c r="N14" s="456"/>
      <c r="O14" s="456"/>
      <c r="P14" s="456"/>
      <c r="Q14" s="456"/>
      <c r="R14" s="428"/>
      <c r="S14" s="428"/>
      <c r="T14" s="428"/>
      <c r="U14" s="428"/>
      <c r="V14" s="428"/>
      <c r="W14" s="428"/>
      <c r="X14" s="428"/>
      <c r="Y14" s="428"/>
      <c r="Z14" s="494"/>
      <c r="AA14" s="494"/>
      <c r="AB14" s="428"/>
      <c r="AC14" s="428"/>
      <c r="AD14" s="428"/>
      <c r="AE14" s="428"/>
      <c r="AF14" s="428"/>
      <c r="AG14" s="502" t="s">
        <v>2408</v>
      </c>
      <c r="AH14" s="428"/>
      <c r="AQ14" s="444"/>
      <c r="AR14" s="428"/>
      <c r="AS14" s="428"/>
      <c r="AT14" s="428"/>
      <c r="AU14" s="428"/>
      <c r="AV14" s="428"/>
      <c r="AW14" s="428"/>
      <c r="AX14" s="428"/>
      <c r="AY14" s="428"/>
      <c r="AZ14" s="428"/>
    </row>
    <row r="15" spans="1:52" ht="15.75">
      <c r="A15" s="494"/>
      <c r="B15" s="494"/>
      <c r="C15" s="494"/>
      <c r="D15" s="494"/>
      <c r="E15" s="494"/>
      <c r="F15" s="494"/>
      <c r="G15" s="494"/>
      <c r="H15" s="494"/>
      <c r="I15" s="494"/>
      <c r="J15" s="494"/>
      <c r="K15" s="496" t="s">
        <v>2409</v>
      </c>
      <c r="L15" s="456"/>
      <c r="M15" s="456"/>
      <c r="N15" s="456"/>
      <c r="O15" s="456"/>
      <c r="P15" s="456"/>
      <c r="Q15" s="456"/>
      <c r="R15" s="428"/>
      <c r="S15" s="428"/>
      <c r="T15" s="428"/>
      <c r="U15" s="428"/>
      <c r="V15" s="428"/>
      <c r="W15" s="428"/>
      <c r="X15" s="428"/>
      <c r="Y15" s="428"/>
      <c r="Z15" s="1943" t="s">
        <v>2410</v>
      </c>
      <c r="AA15" s="1943"/>
      <c r="AB15" s="1943"/>
      <c r="AC15" s="1943"/>
      <c r="AD15" s="1943"/>
      <c r="AE15" s="1911" t="s">
        <v>2411</v>
      </c>
      <c r="AF15" s="1911"/>
      <c r="AG15" s="1947" t="str">
        <f>UPPER(LEFT(Z15,1))</f>
        <v>C</v>
      </c>
      <c r="AQ15" s="444"/>
      <c r="AR15" s="428"/>
      <c r="AS15" s="428"/>
      <c r="AT15" s="428"/>
      <c r="AU15" s="428"/>
      <c r="AV15" s="428"/>
      <c r="AW15" s="428"/>
      <c r="AX15" s="428"/>
      <c r="AY15" s="428"/>
      <c r="AZ15" s="428"/>
    </row>
    <row r="16" spans="1:52" ht="15.75">
      <c r="A16" s="494"/>
      <c r="B16" s="494"/>
      <c r="C16" s="494"/>
      <c r="D16" s="494"/>
      <c r="E16" s="494"/>
      <c r="F16" s="494"/>
      <c r="G16" s="494"/>
      <c r="H16" s="494"/>
      <c r="I16" s="494"/>
      <c r="J16" s="494"/>
      <c r="K16" s="496" t="s">
        <v>2412</v>
      </c>
      <c r="L16" s="456"/>
      <c r="M16" s="456"/>
      <c r="N16" s="456"/>
      <c r="O16" s="456"/>
      <c r="P16" s="456"/>
      <c r="Q16" s="456"/>
      <c r="R16" s="428"/>
      <c r="S16" s="428"/>
      <c r="T16" s="428"/>
      <c r="U16" s="428"/>
      <c r="V16" s="428"/>
      <c r="W16" s="428"/>
      <c r="X16" s="428"/>
      <c r="Y16" s="428"/>
      <c r="Z16" s="1944"/>
      <c r="AA16" s="1944"/>
      <c r="AB16" s="1944"/>
      <c r="AC16" s="1944"/>
      <c r="AD16" s="1944"/>
      <c r="AE16" s="1912"/>
      <c r="AF16" s="1912"/>
      <c r="AG16" s="1948"/>
      <c r="AQ16" s="444"/>
      <c r="AR16" s="428"/>
      <c r="AS16" s="428"/>
      <c r="AT16" s="428"/>
      <c r="AU16" s="428"/>
      <c r="AV16" s="428"/>
      <c r="AW16" s="428"/>
      <c r="AX16" s="428"/>
      <c r="AY16" s="428"/>
      <c r="AZ16" s="428"/>
    </row>
    <row r="17" spans="1:52" ht="15.75">
      <c r="A17" s="494"/>
      <c r="B17" s="494"/>
      <c r="C17" s="494"/>
      <c r="D17" s="494"/>
      <c r="E17" s="494"/>
      <c r="F17" s="494"/>
      <c r="G17" s="494"/>
      <c r="H17" s="494"/>
      <c r="I17" s="494"/>
      <c r="J17" s="494"/>
      <c r="K17" s="496" t="s">
        <v>2413</v>
      </c>
      <c r="L17" s="456"/>
      <c r="M17" s="456"/>
      <c r="N17" s="456"/>
      <c r="O17" s="456"/>
      <c r="P17" s="456"/>
      <c r="Q17" s="456"/>
      <c r="R17" s="428"/>
      <c r="S17" s="428"/>
      <c r="T17" s="428"/>
      <c r="U17" s="428"/>
      <c r="V17" s="428"/>
      <c r="W17" s="428"/>
      <c r="X17" s="428"/>
      <c r="Y17" s="428"/>
      <c r="Z17" s="494"/>
      <c r="AA17" s="494"/>
      <c r="AB17" s="494"/>
      <c r="AC17" s="494"/>
      <c r="AE17" s="494"/>
      <c r="AF17" s="503" t="str">
        <f>AG15&amp;"  Formule ►"</f>
        <v>C  Formule ►</v>
      </c>
      <c r="AG17" s="504" t="str">
        <f ca="1">_xlfn.FORMULATEXT(AG15)</f>
        <v>=MAJUSCULE(GAUCHE(Z15;1))</v>
      </c>
      <c r="AH17" s="494"/>
      <c r="AI17" s="494"/>
      <c r="AJ17" s="494"/>
      <c r="AK17" s="494"/>
      <c r="AL17" s="494"/>
      <c r="AM17" s="494"/>
      <c r="AN17" s="494"/>
      <c r="AO17" s="494"/>
      <c r="AP17" s="494"/>
      <c r="AQ17" s="444"/>
      <c r="AR17" s="428"/>
      <c r="AS17" s="428"/>
      <c r="AT17" s="428"/>
      <c r="AU17" s="428"/>
      <c r="AV17" s="428"/>
      <c r="AW17" s="428"/>
      <c r="AX17" s="428"/>
      <c r="AY17" s="428"/>
      <c r="AZ17" s="428"/>
    </row>
    <row r="18" spans="1:52" ht="19.5" thickBot="1">
      <c r="A18" s="494"/>
      <c r="B18" s="494"/>
      <c r="C18" s="494"/>
      <c r="D18" s="494"/>
      <c r="E18" s="494"/>
      <c r="F18" s="494"/>
      <c r="G18" s="494"/>
      <c r="H18" s="494"/>
      <c r="I18" s="494"/>
      <c r="J18" s="494"/>
      <c r="K18" s="496" t="s">
        <v>2414</v>
      </c>
      <c r="L18" s="456"/>
      <c r="M18" s="456"/>
      <c r="N18" s="456"/>
      <c r="O18" s="456"/>
      <c r="P18" s="456"/>
      <c r="Q18" s="456"/>
      <c r="R18" s="428"/>
      <c r="S18" s="428"/>
      <c r="T18" s="428"/>
      <c r="U18" s="428"/>
      <c r="V18" s="428"/>
      <c r="W18" s="428"/>
      <c r="X18" s="428"/>
      <c r="Y18" s="428"/>
      <c r="Z18" s="428"/>
      <c r="AA18" s="428"/>
      <c r="AB18" s="444"/>
      <c r="AC18" s="428"/>
      <c r="AD18" s="428"/>
      <c r="AE18" s="444"/>
      <c r="AF18" s="428"/>
      <c r="AG18" s="502" t="s">
        <v>2415</v>
      </c>
      <c r="AH18" s="428"/>
      <c r="AI18" s="428"/>
      <c r="AJ18" s="428"/>
      <c r="AK18" s="444"/>
      <c r="AL18" s="428"/>
      <c r="AM18" s="428"/>
      <c r="AN18" s="444"/>
      <c r="AO18" s="428"/>
      <c r="AP18" s="452"/>
      <c r="AQ18" s="444"/>
      <c r="AR18" s="428"/>
      <c r="AS18" s="428"/>
      <c r="AT18" s="428"/>
      <c r="AU18" s="428"/>
      <c r="AV18" s="428"/>
      <c r="AW18" s="428"/>
      <c r="AX18" s="428"/>
      <c r="AY18" s="428"/>
      <c r="AZ18" s="428"/>
    </row>
    <row r="19" spans="1:52" ht="18.75">
      <c r="A19" s="494"/>
      <c r="B19" s="494"/>
      <c r="C19" s="494"/>
      <c r="D19" s="494"/>
      <c r="E19" s="494"/>
      <c r="F19" s="494"/>
      <c r="G19" s="494"/>
      <c r="H19" s="494"/>
      <c r="I19" s="494"/>
      <c r="J19" s="494"/>
      <c r="K19" s="500" t="s">
        <v>2416</v>
      </c>
      <c r="L19" s="456"/>
      <c r="M19" s="456"/>
      <c r="N19" s="456"/>
      <c r="O19" s="456"/>
      <c r="P19" s="456"/>
      <c r="Q19" s="456"/>
      <c r="R19" s="428"/>
      <c r="S19" s="428"/>
      <c r="T19" s="428"/>
      <c r="U19" s="428"/>
      <c r="V19" s="428"/>
      <c r="W19" s="428"/>
      <c r="X19" s="428"/>
      <c r="Y19" s="428"/>
      <c r="Z19" s="1943" t="s">
        <v>2410</v>
      </c>
      <c r="AA19" s="1943"/>
      <c r="AB19" s="1943"/>
      <c r="AC19" s="1943"/>
      <c r="AD19" s="1943"/>
      <c r="AE19" s="1911" t="s">
        <v>2411</v>
      </c>
      <c r="AF19" s="1911"/>
      <c r="AG19" s="505" t="str">
        <f>IFERROR(LOWER(LEFT(TRIM(LEFT(AE19,FIND("-",AE19)-1)),4))&amp;"-"&amp;UPPER(LEFT(TRIM(MID(AE19,FIND("-",AE19)+1,99)),4)),"")</f>
        <v>pâti--ENT</v>
      </c>
      <c r="AH19" s="428"/>
      <c r="AI19" s="506" t="str">
        <f ca="1">AG19&amp;"  Formule ► "&amp;_xlfn.FORMULATEXT(AG19)</f>
        <v>pâti--ENT  Formule ► =SIERREUR(MINUSCULE(GAUCHE(SUPPRESPACE(GAUCHE(AE19;TROUVE("-";AE19)-1));4))&amp;"-"&amp;MAJUSCULE(GAUCHE(SUPPRESPACE(STXT(AE19;TROUVE("-";AE19)+1;99));4));"")</v>
      </c>
      <c r="AJ19" s="506"/>
      <c r="AK19" s="506"/>
      <c r="AL19" s="506"/>
      <c r="AM19" s="506"/>
      <c r="AN19" s="506"/>
      <c r="AO19" s="506"/>
      <c r="AP19" s="506"/>
      <c r="AQ19" s="444"/>
      <c r="AR19" s="428"/>
      <c r="AS19" s="428"/>
      <c r="AT19" s="428"/>
      <c r="AU19" s="428"/>
      <c r="AV19" s="428"/>
      <c r="AW19" s="428"/>
      <c r="AX19" s="428"/>
      <c r="AY19" s="428"/>
      <c r="AZ19" s="428"/>
    </row>
    <row r="20" spans="1:52" ht="15.75">
      <c r="A20" s="494"/>
      <c r="B20" s="494"/>
      <c r="C20" s="494"/>
      <c r="D20" s="494"/>
      <c r="E20" s="494"/>
      <c r="F20" s="494"/>
      <c r="G20" s="494"/>
      <c r="H20" s="494"/>
      <c r="I20" s="494"/>
      <c r="J20" s="494"/>
      <c r="K20" s="507" t="s">
        <v>2417</v>
      </c>
      <c r="L20" s="456"/>
      <c r="M20" s="456"/>
      <c r="N20" s="456"/>
      <c r="O20" s="456"/>
      <c r="P20" s="456"/>
      <c r="Q20" s="456"/>
      <c r="R20" s="428"/>
      <c r="S20" s="428"/>
      <c r="T20" s="428"/>
      <c r="U20" s="428"/>
      <c r="V20" s="428"/>
      <c r="W20" s="428"/>
      <c r="X20" s="428"/>
      <c r="Y20" s="428"/>
      <c r="Z20" s="1944"/>
      <c r="AA20" s="1944"/>
      <c r="AB20" s="1944"/>
      <c r="AC20" s="1944"/>
      <c r="AD20" s="1944"/>
      <c r="AE20" s="1912"/>
      <c r="AF20" s="1912"/>
      <c r="AG20" s="508" t="str">
        <f>IFERROR(LOWER(TRIM(MID(AE19, FIND("-",AE19, FIND("-",AE19)+1)+1, 999))), "")</f>
        <v>entremet</v>
      </c>
      <c r="AH20" s="428"/>
      <c r="AI20" s="506" t="str">
        <f ca="1">AG20&amp;"  Formule ► "&amp;_xlfn.FORMULATEXT(AG20)</f>
        <v>entremet  Formule ► =SIERREUR(MINUSCULE(SUPPRESPACE(STXT(AE19; TROUVE("-";AE19; TROUVE("-";AE19)+1)+1; 999))); "")</v>
      </c>
      <c r="AJ20" s="506"/>
      <c r="AK20" s="506"/>
      <c r="AL20" s="506"/>
      <c r="AM20" s="506"/>
      <c r="AN20" s="506"/>
      <c r="AO20" s="506"/>
      <c r="AP20" s="506"/>
      <c r="AQ20" s="444"/>
      <c r="AR20" s="428"/>
      <c r="AS20" s="428"/>
      <c r="AT20" s="428"/>
      <c r="AU20" s="428"/>
      <c r="AV20" s="428"/>
      <c r="AW20" s="428"/>
      <c r="AX20" s="428"/>
      <c r="AY20" s="428"/>
      <c r="AZ20" s="428"/>
    </row>
    <row r="21" spans="1:52" ht="18.75">
      <c r="A21" s="494"/>
      <c r="B21" s="494"/>
      <c r="C21" s="494"/>
      <c r="D21" s="494"/>
      <c r="E21" s="494"/>
      <c r="F21" s="494"/>
      <c r="G21" s="494"/>
      <c r="H21" s="494"/>
      <c r="I21" s="494"/>
      <c r="J21" s="494"/>
      <c r="K21" s="509" t="s">
        <v>2418</v>
      </c>
      <c r="L21" s="428"/>
      <c r="M21" s="428"/>
      <c r="N21" s="428"/>
      <c r="O21" s="428"/>
      <c r="P21" s="428"/>
      <c r="Q21" s="428"/>
      <c r="R21" s="428"/>
      <c r="S21" s="428"/>
      <c r="T21" s="428"/>
      <c r="U21" s="428"/>
      <c r="V21" s="428"/>
      <c r="W21" s="428"/>
      <c r="X21" s="428"/>
      <c r="Y21" s="428"/>
      <c r="Z21" s="428"/>
      <c r="AA21" s="428"/>
      <c r="AB21" s="428"/>
      <c r="AC21" s="428"/>
      <c r="AD21" s="428"/>
      <c r="AE21" s="428"/>
      <c r="AF21" s="428"/>
      <c r="AG21" s="452"/>
      <c r="AH21" s="428"/>
      <c r="AI21" s="506"/>
      <c r="AJ21" s="506"/>
      <c r="AK21" s="506"/>
      <c r="AL21" s="506"/>
      <c r="AM21" s="506"/>
      <c r="AN21" s="506"/>
      <c r="AO21" s="506"/>
      <c r="AP21" s="506"/>
      <c r="AQ21" s="444"/>
      <c r="AR21" s="428"/>
      <c r="AS21" s="428"/>
      <c r="AT21" s="428"/>
      <c r="AU21" s="428"/>
      <c r="AV21" s="428"/>
      <c r="AW21" s="428"/>
      <c r="AX21" s="428"/>
      <c r="AY21" s="428"/>
      <c r="AZ21" s="428"/>
    </row>
    <row r="22" spans="1:52" ht="15.75">
      <c r="A22" s="494"/>
      <c r="B22" s="494"/>
      <c r="C22" s="494"/>
      <c r="D22" s="494"/>
      <c r="E22" s="494"/>
      <c r="F22" s="494"/>
      <c r="G22" s="494"/>
      <c r="H22" s="494"/>
      <c r="I22" s="494"/>
      <c r="J22" s="494"/>
      <c r="K22" s="510" t="s">
        <v>2419</v>
      </c>
      <c r="L22" s="428"/>
      <c r="M22" s="428"/>
      <c r="N22" s="428"/>
      <c r="O22" s="428"/>
      <c r="P22" s="428"/>
      <c r="Q22" s="428"/>
      <c r="R22" s="428"/>
      <c r="S22" s="428"/>
      <c r="T22" s="428"/>
      <c r="U22" s="428"/>
      <c r="V22" s="428"/>
      <c r="W22" s="428"/>
      <c r="X22" s="428"/>
      <c r="Y22" s="428"/>
      <c r="Z22" s="428"/>
      <c r="AA22" s="428"/>
      <c r="AB22" s="428"/>
      <c r="AC22" s="428"/>
      <c r="AD22" s="428"/>
      <c r="AE22" s="428"/>
      <c r="AF22" s="428"/>
      <c r="AG22" s="452"/>
      <c r="AH22" s="428"/>
      <c r="AI22" s="428"/>
      <c r="AJ22" s="428"/>
      <c r="AK22" s="444"/>
      <c r="AL22" s="428"/>
      <c r="AM22" s="428"/>
      <c r="AN22" s="444"/>
      <c r="AO22" s="428"/>
      <c r="AP22" s="452"/>
      <c r="AQ22" s="444"/>
      <c r="AR22" s="428"/>
      <c r="AS22" s="428"/>
      <c r="AT22" s="428"/>
      <c r="AU22" s="428"/>
      <c r="AV22" s="428"/>
      <c r="AW22" s="428"/>
      <c r="AX22" s="428"/>
      <c r="AY22" s="428"/>
      <c r="AZ22" s="428"/>
    </row>
    <row r="23" spans="1:52" ht="15.75">
      <c r="A23" s="494"/>
      <c r="B23" s="494"/>
      <c r="C23" s="494"/>
      <c r="D23" s="494"/>
      <c r="E23" s="494"/>
      <c r="F23" s="494"/>
      <c r="G23" s="494"/>
      <c r="H23" s="494"/>
      <c r="I23" s="494"/>
      <c r="J23" s="494"/>
      <c r="K23" s="511" t="s">
        <v>2420</v>
      </c>
      <c r="L23" s="428"/>
      <c r="M23" s="428"/>
      <c r="N23" s="428"/>
      <c r="O23" s="428"/>
      <c r="P23" s="428"/>
      <c r="Q23" s="428"/>
      <c r="R23" s="428"/>
      <c r="S23" s="428"/>
      <c r="T23" s="428"/>
      <c r="U23" s="428"/>
      <c r="V23" s="428"/>
      <c r="W23" s="428"/>
      <c r="X23" s="428"/>
      <c r="Y23" s="428"/>
      <c r="Z23" s="428"/>
      <c r="AA23" s="428"/>
      <c r="AB23" s="428"/>
      <c r="AC23" s="428"/>
      <c r="AD23" s="428"/>
      <c r="AE23" s="428"/>
      <c r="AF23" s="428"/>
      <c r="AG23" s="452"/>
      <c r="AH23" s="428"/>
      <c r="AI23" s="428"/>
      <c r="AJ23" s="428"/>
      <c r="AK23" s="444"/>
      <c r="AL23" s="428"/>
      <c r="AM23" s="428"/>
      <c r="AN23" s="444"/>
      <c r="AO23" s="428"/>
      <c r="AP23" s="452"/>
      <c r="AQ23" s="444"/>
      <c r="AR23" s="428"/>
      <c r="AS23" s="428"/>
      <c r="AT23" s="428"/>
      <c r="AU23" s="428"/>
      <c r="AV23" s="428"/>
      <c r="AW23" s="428"/>
      <c r="AX23" s="428"/>
      <c r="AY23" s="428"/>
      <c r="AZ23" s="428"/>
    </row>
    <row r="24" spans="1:52" ht="15.75">
      <c r="A24" s="494"/>
      <c r="B24" s="494"/>
      <c r="C24" s="494"/>
      <c r="D24" s="494"/>
      <c r="E24" s="494"/>
      <c r="F24" s="494"/>
      <c r="G24" s="494"/>
      <c r="H24" s="494"/>
      <c r="I24" s="494"/>
      <c r="J24" s="494"/>
      <c r="K24" s="512" t="s">
        <v>2421</v>
      </c>
      <c r="L24" s="428"/>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8"/>
      <c r="AJ24" s="428"/>
      <c r="AK24" s="428"/>
      <c r="AL24" s="428"/>
      <c r="AM24" s="428"/>
      <c r="AN24" s="428"/>
      <c r="AO24" s="428"/>
      <c r="AP24" s="428"/>
      <c r="AQ24" s="428"/>
      <c r="AR24" s="428"/>
      <c r="AS24" s="428"/>
      <c r="AT24" s="428"/>
      <c r="AU24" s="428"/>
      <c r="AV24" s="428"/>
      <c r="AW24" s="428"/>
      <c r="AX24" s="428"/>
      <c r="AY24" s="428"/>
      <c r="AZ24" s="428"/>
    </row>
    <row r="25" spans="1:52" ht="15.75">
      <c r="A25" s="494"/>
      <c r="B25" s="494"/>
      <c r="C25" s="494"/>
      <c r="D25" s="494"/>
      <c r="E25" s="494"/>
      <c r="F25" s="494"/>
      <c r="G25" s="494"/>
      <c r="H25" s="494"/>
      <c r="I25" s="494"/>
      <c r="J25" s="494"/>
      <c r="K25" s="428"/>
      <c r="L25" s="428"/>
      <c r="M25" s="428"/>
      <c r="N25" s="428"/>
      <c r="O25" s="428"/>
      <c r="P25" s="428"/>
      <c r="Q25" s="428"/>
      <c r="R25" s="428"/>
      <c r="S25" s="428"/>
      <c r="T25" s="428"/>
      <c r="U25" s="494"/>
      <c r="V25" s="494"/>
      <c r="W25" s="494"/>
      <c r="X25" s="494"/>
      <c r="Y25" s="428"/>
      <c r="Z25" s="428"/>
      <c r="AA25" s="428"/>
      <c r="AB25" s="428"/>
      <c r="AC25" s="428"/>
      <c r="AD25" s="428"/>
      <c r="AE25" s="428"/>
      <c r="AF25" s="428"/>
      <c r="AG25" s="428"/>
      <c r="AH25" s="428"/>
      <c r="AI25" s="428"/>
      <c r="AJ25" s="428"/>
      <c r="AK25" s="444"/>
      <c r="AL25" s="494"/>
      <c r="AM25" s="494"/>
      <c r="AN25" s="444"/>
      <c r="AO25" s="494"/>
      <c r="AP25" s="494"/>
      <c r="AQ25" s="444"/>
      <c r="AR25" s="453"/>
      <c r="AS25" s="453"/>
      <c r="AT25" s="428"/>
      <c r="AU25" s="428"/>
      <c r="AV25" s="428"/>
      <c r="AW25" s="428"/>
      <c r="AX25" s="428"/>
      <c r="AY25" s="428"/>
      <c r="AZ25" s="428"/>
    </row>
    <row r="26" spans="1:52" ht="15.75" thickBot="1">
      <c r="A26" s="494"/>
      <c r="B26" s="494"/>
      <c r="C26" s="494"/>
      <c r="D26" s="494"/>
      <c r="E26" s="494"/>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44"/>
      <c r="AL26" s="494"/>
      <c r="AM26" s="494"/>
      <c r="AN26" s="444"/>
      <c r="AO26" s="494"/>
      <c r="AP26" s="494"/>
      <c r="AQ26" s="444"/>
      <c r="AR26" s="428"/>
      <c r="AS26" s="428"/>
      <c r="AT26" s="428"/>
      <c r="AU26" s="428"/>
      <c r="AV26" s="428"/>
      <c r="AW26" s="428"/>
      <c r="AX26" s="428"/>
      <c r="AY26" s="428"/>
      <c r="AZ26" s="428"/>
    </row>
    <row r="27" spans="1:52">
      <c r="A27" s="494"/>
      <c r="B27" s="494"/>
      <c r="C27" s="494"/>
      <c r="D27" s="494"/>
      <c r="E27" s="494"/>
      <c r="F27" s="494"/>
      <c r="G27" s="494"/>
      <c r="H27" s="494"/>
      <c r="I27" s="494"/>
      <c r="J27" s="494"/>
      <c r="K27" s="2" t="s">
        <v>896</v>
      </c>
      <c r="L27" s="2"/>
      <c r="M27" s="494"/>
      <c r="N27" s="1911" t="s">
        <v>896</v>
      </c>
      <c r="O27" s="1911"/>
      <c r="P27" s="494"/>
      <c r="Q27" s="1485" t="s">
        <v>896</v>
      </c>
      <c r="R27" s="1485"/>
      <c r="S27" s="494"/>
      <c r="T27" s="1491" t="s">
        <v>896</v>
      </c>
      <c r="U27" s="1491"/>
      <c r="V27" s="494"/>
      <c r="W27" s="1920" t="s">
        <v>896</v>
      </c>
      <c r="X27" s="1920"/>
      <c r="Y27" s="494"/>
      <c r="Z27" s="1913" t="s">
        <v>896</v>
      </c>
      <c r="AA27" s="1913"/>
      <c r="AB27" s="494"/>
      <c r="AC27" s="1909" t="s">
        <v>896</v>
      </c>
      <c r="AD27" s="1909"/>
      <c r="AE27" s="494"/>
      <c r="AF27" s="1907" t="s">
        <v>896</v>
      </c>
      <c r="AG27" s="1907"/>
      <c r="AH27" s="494"/>
      <c r="AI27" s="1914" t="s">
        <v>896</v>
      </c>
      <c r="AJ27" s="1914"/>
      <c r="AK27" s="444"/>
      <c r="AL27" s="1915" t="s">
        <v>896</v>
      </c>
      <c r="AM27" s="1915"/>
      <c r="AN27" s="444"/>
      <c r="AO27" s="1917" t="s">
        <v>896</v>
      </c>
      <c r="AP27" s="1917"/>
      <c r="AQ27" s="444"/>
      <c r="AR27" s="1942" t="s">
        <v>1585</v>
      </c>
      <c r="AS27" s="1942"/>
      <c r="AU27" s="1942" t="s">
        <v>1585</v>
      </c>
      <c r="AV27" s="1942"/>
      <c r="AX27" s="428"/>
      <c r="AY27" s="428"/>
    </row>
    <row r="28" spans="1:52">
      <c r="A28" s="494"/>
      <c r="B28" s="494"/>
      <c r="C28" s="494"/>
      <c r="D28" s="494"/>
      <c r="E28" s="494"/>
      <c r="F28" s="494"/>
      <c r="G28" s="494"/>
      <c r="H28" s="494"/>
      <c r="I28" s="494"/>
      <c r="J28" s="494"/>
      <c r="K28" s="1472"/>
      <c r="L28" s="1472"/>
      <c r="M28" s="494"/>
      <c r="N28" s="1912"/>
      <c r="O28" s="1912"/>
      <c r="P28" s="494"/>
      <c r="Q28" s="1486"/>
      <c r="R28" s="1486"/>
      <c r="S28" s="494"/>
      <c r="T28" s="1492"/>
      <c r="U28" s="1492"/>
      <c r="V28" s="494"/>
      <c r="W28" s="1921"/>
      <c r="X28" s="1921"/>
      <c r="Y28" s="494"/>
      <c r="Z28" s="1877"/>
      <c r="AA28" s="1877"/>
      <c r="AB28" s="494"/>
      <c r="AC28" s="1910"/>
      <c r="AD28" s="1910"/>
      <c r="AE28" s="494"/>
      <c r="AF28" s="1908"/>
      <c r="AG28" s="1908"/>
      <c r="AH28" s="494"/>
      <c r="AI28" s="1890"/>
      <c r="AJ28" s="1890"/>
      <c r="AK28" s="444"/>
      <c r="AL28" s="1916"/>
      <c r="AM28" s="1916"/>
      <c r="AN28" s="444"/>
      <c r="AO28" s="1918"/>
      <c r="AP28" s="1918"/>
      <c r="AQ28" s="444"/>
      <c r="AR28" s="1942"/>
      <c r="AS28" s="1942"/>
      <c r="AU28" s="1942"/>
      <c r="AV28" s="1942"/>
      <c r="AX28" s="428"/>
      <c r="AY28" s="428"/>
    </row>
    <row r="29" spans="1:52" ht="16.5" thickBot="1">
      <c r="A29" s="494"/>
      <c r="B29" s="494"/>
      <c r="C29" s="494"/>
      <c r="D29" s="494"/>
      <c r="E29" s="494"/>
      <c r="F29" s="494"/>
      <c r="G29" s="494"/>
      <c r="H29" s="494"/>
      <c r="I29" s="494"/>
      <c r="J29" s="494"/>
      <c r="K29" s="461" t="s">
        <v>1597</v>
      </c>
      <c r="L29" s="462"/>
      <c r="M29" s="428"/>
      <c r="N29" s="461"/>
      <c r="O29" s="462"/>
      <c r="P29" s="428"/>
      <c r="Q29" s="461"/>
      <c r="R29" s="462"/>
      <c r="S29" s="428"/>
      <c r="T29" s="461"/>
      <c r="U29" s="462"/>
      <c r="V29" s="428"/>
      <c r="W29" s="461"/>
      <c r="X29" s="462"/>
      <c r="Y29" s="428"/>
      <c r="Z29" s="461" t="s">
        <v>1597</v>
      </c>
      <c r="AA29" s="462"/>
      <c r="AB29" s="428"/>
      <c r="AC29" s="461" t="s">
        <v>1597</v>
      </c>
      <c r="AD29" s="462"/>
      <c r="AE29" s="428"/>
      <c r="AF29" s="461" t="s">
        <v>1597</v>
      </c>
      <c r="AG29" s="462"/>
      <c r="AH29" s="428"/>
      <c r="AI29" s="461" t="s">
        <v>1597</v>
      </c>
      <c r="AJ29" s="462"/>
      <c r="AK29" s="444"/>
      <c r="AL29" s="461"/>
      <c r="AM29" s="462"/>
      <c r="AN29" s="444"/>
      <c r="AO29" s="461"/>
      <c r="AP29" s="462"/>
      <c r="AQ29" s="444"/>
      <c r="AU29" s="428"/>
      <c r="AV29" s="428"/>
      <c r="AX29" s="428"/>
      <c r="AY29" s="428"/>
    </row>
    <row r="30" spans="1:52">
      <c r="A30" s="494"/>
      <c r="B30" s="494"/>
      <c r="C30" s="494"/>
      <c r="D30" s="494"/>
      <c r="E30" s="494"/>
      <c r="F30" s="494"/>
      <c r="G30" s="494"/>
      <c r="H30" s="494"/>
      <c r="I30" s="494"/>
      <c r="J30" s="494"/>
      <c r="K30" s="2" t="s">
        <v>1601</v>
      </c>
      <c r="L30" s="2"/>
      <c r="N30" s="1475" t="s">
        <v>1602</v>
      </c>
      <c r="O30" s="1475"/>
      <c r="Q30" s="1485" t="s">
        <v>1603</v>
      </c>
      <c r="R30" s="1485"/>
      <c r="T30" s="1491" t="s">
        <v>2422</v>
      </c>
      <c r="U30" s="1491"/>
      <c r="W30" s="1920" t="s">
        <v>2423</v>
      </c>
      <c r="X30" s="1920"/>
      <c r="Z30" s="1913" t="s">
        <v>2424</v>
      </c>
      <c r="AA30" s="1913"/>
      <c r="AC30" s="1909" t="s">
        <v>2425</v>
      </c>
      <c r="AD30" s="1909"/>
      <c r="AF30" s="1907" t="s">
        <v>2426</v>
      </c>
      <c r="AG30" s="1907"/>
      <c r="AI30" s="1914" t="s">
        <v>2427</v>
      </c>
      <c r="AJ30" s="1914"/>
      <c r="AL30" s="1915" t="s">
        <v>2428</v>
      </c>
      <c r="AM30" s="1915"/>
      <c r="AO30" s="1917" t="s">
        <v>2429</v>
      </c>
      <c r="AP30" s="1917"/>
      <c r="AR30" s="1940" t="s">
        <v>2430</v>
      </c>
      <c r="AS30" s="1940"/>
      <c r="AU30" s="428"/>
      <c r="AV30" s="428"/>
      <c r="AX30" s="428"/>
      <c r="AY30" s="428"/>
    </row>
    <row r="31" spans="1:52">
      <c r="A31" s="494"/>
      <c r="B31" s="494"/>
      <c r="C31" s="494"/>
      <c r="D31" s="494"/>
      <c r="E31" s="494"/>
      <c r="F31" s="494"/>
      <c r="G31" s="494"/>
      <c r="H31" s="494"/>
      <c r="I31" s="494"/>
      <c r="J31" s="494"/>
      <c r="K31" s="1472"/>
      <c r="L31" s="1472"/>
      <c r="N31" s="1476"/>
      <c r="O31" s="1476"/>
      <c r="Q31" s="1486"/>
      <c r="R31" s="1486"/>
      <c r="T31" s="1492"/>
      <c r="U31" s="1492"/>
      <c r="W31" s="1921"/>
      <c r="X31" s="1921"/>
      <c r="Z31" s="1877"/>
      <c r="AA31" s="1877"/>
      <c r="AC31" s="1910"/>
      <c r="AD31" s="1910"/>
      <c r="AF31" s="1908"/>
      <c r="AG31" s="1908"/>
      <c r="AI31" s="1890"/>
      <c r="AJ31" s="1890"/>
      <c r="AL31" s="1916"/>
      <c r="AM31" s="1916"/>
      <c r="AO31" s="1918"/>
      <c r="AP31" s="1918"/>
      <c r="AR31" s="1940"/>
      <c r="AS31" s="1940"/>
      <c r="AU31" s="428"/>
      <c r="AV31" s="428"/>
      <c r="AX31" s="513">
        <v>1</v>
      </c>
      <c r="AY31" s="513">
        <v>1</v>
      </c>
    </row>
    <row r="32" spans="1:52" ht="16.5" thickBot="1">
      <c r="A32" s="494"/>
      <c r="B32" s="494"/>
      <c r="C32" s="494"/>
      <c r="D32" s="494"/>
      <c r="E32" s="494"/>
      <c r="F32" s="494"/>
      <c r="G32" s="494"/>
      <c r="H32" s="494"/>
      <c r="I32" s="494"/>
      <c r="J32" s="494"/>
      <c r="Z32" s="514"/>
      <c r="AA32" s="514"/>
      <c r="AU32" s="428"/>
      <c r="AV32" s="428"/>
      <c r="AX32" s="468" t="s">
        <v>1627</v>
      </c>
      <c r="AY32" s="428"/>
    </row>
    <row r="33" spans="1:51" ht="15.75">
      <c r="A33" s="494"/>
      <c r="B33" s="494"/>
      <c r="C33" s="494"/>
      <c r="D33" s="494"/>
      <c r="E33" s="494"/>
      <c r="F33" s="494"/>
      <c r="G33" s="494"/>
      <c r="H33" s="494"/>
      <c r="I33" s="494"/>
      <c r="J33" s="494"/>
      <c r="K33" s="1941" t="s">
        <v>2431</v>
      </c>
      <c r="L33" s="1941"/>
      <c r="N33" s="1911" t="s">
        <v>2432</v>
      </c>
      <c r="O33" s="1911"/>
      <c r="Q33" s="1485" t="s">
        <v>2433</v>
      </c>
      <c r="R33" s="1485"/>
      <c r="T33" s="1491" t="s">
        <v>2434</v>
      </c>
      <c r="U33" s="1491"/>
      <c r="W33" s="1920" t="s">
        <v>2435</v>
      </c>
      <c r="X33" s="1920"/>
      <c r="Z33" s="1913" t="s">
        <v>2436</v>
      </c>
      <c r="AA33" s="1913"/>
      <c r="AC33" s="1909" t="s">
        <v>2437</v>
      </c>
      <c r="AD33" s="1909"/>
      <c r="AF33" s="1907" t="s">
        <v>2438</v>
      </c>
      <c r="AG33" s="1907"/>
      <c r="AI33" s="1914" t="s">
        <v>2439</v>
      </c>
      <c r="AJ33" s="1914"/>
      <c r="AL33" s="1915" t="s">
        <v>2440</v>
      </c>
      <c r="AM33" s="1915"/>
      <c r="AO33" s="1917" t="s">
        <v>2441</v>
      </c>
      <c r="AP33" s="1917"/>
      <c r="AR33" s="1910" t="s">
        <v>2442</v>
      </c>
      <c r="AS33" s="1910"/>
      <c r="AU33" s="1908" t="s">
        <v>2443</v>
      </c>
      <c r="AV33" s="1908"/>
      <c r="AX33" s="1933" t="s">
        <v>1643</v>
      </c>
      <c r="AY33" s="1933"/>
    </row>
    <row r="34" spans="1:51">
      <c r="A34" s="494"/>
      <c r="B34" s="494"/>
      <c r="C34" s="494"/>
      <c r="D34" s="494"/>
      <c r="E34" s="494"/>
      <c r="F34" s="494"/>
      <c r="G34" s="494"/>
      <c r="H34" s="494"/>
      <c r="I34" s="494"/>
      <c r="J34" s="494"/>
      <c r="K34" s="1869"/>
      <c r="L34" s="1869"/>
      <c r="N34" s="1912"/>
      <c r="O34" s="1912"/>
      <c r="Q34" s="1486"/>
      <c r="R34" s="1486"/>
      <c r="T34" s="1492"/>
      <c r="U34" s="1492"/>
      <c r="W34" s="1921"/>
      <c r="X34" s="1921"/>
      <c r="Z34" s="1877"/>
      <c r="AA34" s="1877"/>
      <c r="AC34" s="1910"/>
      <c r="AD34" s="1910"/>
      <c r="AF34" s="1908"/>
      <c r="AG34" s="1908"/>
      <c r="AI34" s="1890"/>
      <c r="AJ34" s="1890"/>
      <c r="AL34" s="1916"/>
      <c r="AM34" s="1916"/>
      <c r="AO34" s="1918"/>
      <c r="AP34" s="1918"/>
      <c r="AR34" s="1910"/>
      <c r="AS34" s="1910"/>
      <c r="AU34" s="1908"/>
      <c r="AV34" s="1908"/>
      <c r="AX34" s="1934" t="s">
        <v>2444</v>
      </c>
      <c r="AY34" s="1935"/>
    </row>
    <row r="35" spans="1:51" ht="15.75" thickBot="1">
      <c r="A35" s="494"/>
      <c r="B35" s="494"/>
      <c r="C35" s="494"/>
      <c r="D35" s="494"/>
      <c r="E35" s="494"/>
      <c r="F35" s="494"/>
      <c r="G35" s="494"/>
      <c r="H35" s="494"/>
      <c r="I35" s="494"/>
      <c r="J35" s="494"/>
      <c r="Z35" s="514"/>
      <c r="AA35" s="514"/>
      <c r="AX35" s="1936"/>
      <c r="AY35" s="1937"/>
    </row>
    <row r="36" spans="1:51">
      <c r="A36" s="494"/>
      <c r="B36" s="494"/>
      <c r="C36" s="494"/>
      <c r="D36" s="494"/>
      <c r="E36" s="494"/>
      <c r="F36" s="494"/>
      <c r="G36" s="494"/>
      <c r="H36" s="494"/>
      <c r="I36" s="494"/>
      <c r="J36" s="494"/>
      <c r="K36" s="1538" t="s">
        <v>2445</v>
      </c>
      <c r="L36" s="1538"/>
      <c r="N36" s="1475" t="s">
        <v>2446</v>
      </c>
      <c r="O36" s="1475"/>
      <c r="Q36" s="1485" t="s">
        <v>2447</v>
      </c>
      <c r="R36" s="1485"/>
      <c r="T36" s="1491" t="s">
        <v>2448</v>
      </c>
      <c r="U36" s="1491"/>
      <c r="W36" s="1920" t="s">
        <v>2449</v>
      </c>
      <c r="X36" s="1920"/>
      <c r="Z36" s="1913" t="s">
        <v>2450</v>
      </c>
      <c r="AA36" s="1913"/>
      <c r="AC36" s="1909" t="s">
        <v>2451</v>
      </c>
      <c r="AD36" s="1909"/>
      <c r="AF36" s="1907" t="s">
        <v>2452</v>
      </c>
      <c r="AG36" s="1907"/>
      <c r="AI36" s="1914" t="s">
        <v>2453</v>
      </c>
      <c r="AJ36" s="1914"/>
      <c r="AL36" s="1915" t="s">
        <v>2454</v>
      </c>
      <c r="AM36" s="1915"/>
      <c r="AO36" s="1917" t="s">
        <v>2455</v>
      </c>
      <c r="AP36" s="1917"/>
      <c r="AR36" s="1890" t="s">
        <v>2456</v>
      </c>
      <c r="AS36" s="1890"/>
      <c r="AU36" s="1869" t="s">
        <v>2457</v>
      </c>
      <c r="AV36" s="1869"/>
      <c r="AX36" s="1938"/>
      <c r="AY36" s="1939"/>
    </row>
    <row r="37" spans="1:51" ht="15.75">
      <c r="A37" s="494"/>
      <c r="B37" s="494"/>
      <c r="C37" s="494"/>
      <c r="D37" s="494"/>
      <c r="E37" s="494"/>
      <c r="F37" s="494"/>
      <c r="G37" s="494"/>
      <c r="H37" s="494"/>
      <c r="I37" s="494"/>
      <c r="J37" s="494"/>
      <c r="K37" s="1539"/>
      <c r="L37" s="1539"/>
      <c r="N37" s="1476"/>
      <c r="O37" s="1476"/>
      <c r="Q37" s="1486"/>
      <c r="R37" s="1486"/>
      <c r="T37" s="1492"/>
      <c r="U37" s="1492"/>
      <c r="W37" s="1921"/>
      <c r="X37" s="1921"/>
      <c r="Z37" s="1877"/>
      <c r="AA37" s="1877"/>
      <c r="AC37" s="1910"/>
      <c r="AD37" s="1910"/>
      <c r="AF37" s="1908"/>
      <c r="AG37" s="1908"/>
      <c r="AI37" s="1890"/>
      <c r="AJ37" s="1890"/>
      <c r="AL37" s="1916"/>
      <c r="AM37" s="1916"/>
      <c r="AO37" s="1918"/>
      <c r="AP37" s="1918"/>
      <c r="AR37" s="1890"/>
      <c r="AS37" s="1890"/>
      <c r="AU37" s="1869"/>
      <c r="AV37" s="1869"/>
      <c r="AX37" s="515" t="s">
        <v>2458</v>
      </c>
      <c r="AY37" s="515"/>
    </row>
    <row r="38" spans="1:51" ht="15.75" thickBot="1">
      <c r="A38" s="494"/>
      <c r="B38" s="494"/>
      <c r="C38" s="494"/>
      <c r="D38" s="494"/>
      <c r="E38" s="494"/>
      <c r="F38" s="494"/>
      <c r="G38" s="494"/>
      <c r="H38" s="494"/>
      <c r="I38" s="494"/>
      <c r="J38" s="494"/>
      <c r="Q38" s="491"/>
      <c r="R38" s="491"/>
      <c r="Z38" s="514"/>
      <c r="AA38" s="514"/>
      <c r="AX38" s="1886" t="s">
        <v>1698</v>
      </c>
      <c r="AY38" s="1887"/>
    </row>
    <row r="39" spans="1:51">
      <c r="A39" s="494"/>
      <c r="B39" s="494"/>
      <c r="C39" s="494"/>
      <c r="D39" s="494"/>
      <c r="E39" s="494"/>
      <c r="F39" s="494"/>
      <c r="G39" s="494"/>
      <c r="H39" s="494"/>
      <c r="I39" s="494"/>
      <c r="J39" s="494"/>
      <c r="K39" s="1531" t="s">
        <v>2459</v>
      </c>
      <c r="L39" s="1531"/>
      <c r="N39" s="1911" t="s">
        <v>2460</v>
      </c>
      <c r="O39" s="1911"/>
      <c r="Q39" s="1485" t="s">
        <v>2461</v>
      </c>
      <c r="R39" s="1485"/>
      <c r="T39" s="1491" t="s">
        <v>2462</v>
      </c>
      <c r="U39" s="1491"/>
      <c r="W39" s="1920" t="s">
        <v>2463</v>
      </c>
      <c r="X39" s="1920"/>
      <c r="Z39" s="1913" t="s">
        <v>2464</v>
      </c>
      <c r="AA39" s="1913"/>
      <c r="AC39" s="1909" t="s">
        <v>2465</v>
      </c>
      <c r="AD39" s="1909"/>
      <c r="AF39" s="1907" t="s">
        <v>2466</v>
      </c>
      <c r="AG39" s="1907"/>
      <c r="AI39" s="1914" t="s">
        <v>2467</v>
      </c>
      <c r="AJ39" s="1914"/>
      <c r="AL39" s="1915" t="s">
        <v>2468</v>
      </c>
      <c r="AM39" s="1915"/>
      <c r="AO39" s="1917" t="s">
        <v>2469</v>
      </c>
      <c r="AP39" s="1917"/>
      <c r="AR39" s="1880" t="s">
        <v>2470</v>
      </c>
      <c r="AS39" s="1880"/>
      <c r="AU39" s="1881" t="s">
        <v>2471</v>
      </c>
      <c r="AV39" s="1881"/>
      <c r="AX39" s="1888"/>
      <c r="AY39" s="1889"/>
    </row>
    <row r="40" spans="1:51">
      <c r="A40" s="494"/>
      <c r="B40" s="494"/>
      <c r="C40" s="494"/>
      <c r="D40" s="494"/>
      <c r="E40" s="494"/>
      <c r="F40" s="494"/>
      <c r="G40" s="494"/>
      <c r="H40" s="494"/>
      <c r="I40" s="494"/>
      <c r="J40" s="494"/>
      <c r="K40" s="1532"/>
      <c r="L40" s="1532"/>
      <c r="N40" s="1912"/>
      <c r="O40" s="1912"/>
      <c r="Q40" s="1486"/>
      <c r="R40" s="1486"/>
      <c r="T40" s="1492"/>
      <c r="U40" s="1492"/>
      <c r="W40" s="1921"/>
      <c r="X40" s="1921"/>
      <c r="Z40" s="1877"/>
      <c r="AA40" s="1877"/>
      <c r="AC40" s="1910"/>
      <c r="AD40" s="1910"/>
      <c r="AF40" s="1908"/>
      <c r="AG40" s="1908"/>
      <c r="AI40" s="1890"/>
      <c r="AJ40" s="1890"/>
      <c r="AL40" s="1916"/>
      <c r="AM40" s="1916"/>
      <c r="AO40" s="1918"/>
      <c r="AP40" s="1918"/>
      <c r="AR40" s="1880"/>
      <c r="AS40" s="1880"/>
      <c r="AU40" s="1881"/>
      <c r="AV40" s="1881"/>
      <c r="AX40" s="516">
        <v>1</v>
      </c>
      <c r="AY40" s="516">
        <v>1</v>
      </c>
    </row>
    <row r="41" spans="1:51" ht="15.75" thickBot="1">
      <c r="A41" s="494"/>
      <c r="B41" s="494"/>
      <c r="C41" s="494"/>
      <c r="D41" s="494"/>
      <c r="E41" s="494"/>
      <c r="F41" s="494"/>
      <c r="G41" s="494"/>
      <c r="H41" s="494"/>
      <c r="I41" s="494"/>
      <c r="J41" s="494"/>
      <c r="Z41" s="514"/>
      <c r="AA41" s="514"/>
      <c r="AX41" s="1929" t="s">
        <v>1732</v>
      </c>
      <c r="AY41" s="1930"/>
    </row>
    <row r="42" spans="1:51">
      <c r="A42" s="494"/>
      <c r="B42" s="494"/>
      <c r="C42" s="494"/>
      <c r="D42" s="494"/>
      <c r="E42" s="494"/>
      <c r="F42" s="494"/>
      <c r="G42" s="494"/>
      <c r="H42" s="494"/>
      <c r="I42" s="494"/>
      <c r="J42" s="494"/>
      <c r="K42" s="1528" t="s">
        <v>2472</v>
      </c>
      <c r="L42" s="1528"/>
      <c r="N42" s="1911" t="s">
        <v>2473</v>
      </c>
      <c r="O42" s="1911"/>
      <c r="Q42" s="1485" t="s">
        <v>2474</v>
      </c>
      <c r="R42" s="1485"/>
      <c r="T42" s="1491" t="s">
        <v>2475</v>
      </c>
      <c r="U42" s="1491"/>
      <c r="W42" s="1920" t="s">
        <v>2476</v>
      </c>
      <c r="X42" s="1920"/>
      <c r="Z42" s="1913" t="s">
        <v>2477</v>
      </c>
      <c r="AA42" s="1913"/>
      <c r="AC42" s="1909" t="s">
        <v>2478</v>
      </c>
      <c r="AD42" s="1909"/>
      <c r="AF42" s="1907" t="s">
        <v>2479</v>
      </c>
      <c r="AG42" s="1907"/>
      <c r="AI42" s="1914" t="s">
        <v>2480</v>
      </c>
      <c r="AJ42" s="1914"/>
      <c r="AL42" s="1915" t="s">
        <v>2481</v>
      </c>
      <c r="AM42" s="1915"/>
      <c r="AO42" s="1917" t="s">
        <v>2482</v>
      </c>
      <c r="AP42" s="1917"/>
      <c r="AR42" s="1882" t="s">
        <v>2483</v>
      </c>
      <c r="AS42" s="1882"/>
      <c r="AU42" s="1883" t="s">
        <v>2484</v>
      </c>
      <c r="AV42" s="1883"/>
      <c r="AX42" s="1931" t="s">
        <v>1744</v>
      </c>
      <c r="AY42" s="1932"/>
    </row>
    <row r="43" spans="1:51">
      <c r="A43" s="494"/>
      <c r="B43" s="494"/>
      <c r="C43" s="494"/>
      <c r="D43" s="494"/>
      <c r="E43" s="494"/>
      <c r="F43" s="494"/>
      <c r="G43" s="494"/>
      <c r="H43" s="494"/>
      <c r="I43" s="494"/>
      <c r="J43" s="494"/>
      <c r="K43" s="1529"/>
      <c r="L43" s="1529"/>
      <c r="N43" s="1912"/>
      <c r="O43" s="1912"/>
      <c r="Q43" s="1486"/>
      <c r="R43" s="1486"/>
      <c r="T43" s="1492"/>
      <c r="U43" s="1492"/>
      <c r="W43" s="1921"/>
      <c r="X43" s="1921"/>
      <c r="Z43" s="1877"/>
      <c r="AA43" s="1877"/>
      <c r="AC43" s="1910"/>
      <c r="AD43" s="1910"/>
      <c r="AF43" s="1908"/>
      <c r="AG43" s="1908"/>
      <c r="AI43" s="1890"/>
      <c r="AJ43" s="1890"/>
      <c r="AL43" s="1916"/>
      <c r="AM43" s="1916"/>
      <c r="AO43" s="1918"/>
      <c r="AP43" s="1918"/>
      <c r="AR43" s="1882"/>
      <c r="AS43" s="1882"/>
      <c r="AU43" s="1883"/>
      <c r="AV43" s="1883"/>
      <c r="AX43" s="517" t="s">
        <v>2485</v>
      </c>
      <c r="AY43" s="518"/>
    </row>
    <row r="44" spans="1:51" ht="15.75" thickBot="1">
      <c r="A44" s="494"/>
      <c r="B44" s="494"/>
      <c r="C44" s="494"/>
      <c r="D44" s="494"/>
      <c r="E44" s="494"/>
      <c r="F44" s="494"/>
      <c r="G44" s="494"/>
      <c r="H44" s="494"/>
      <c r="I44" s="494"/>
      <c r="J44" s="494"/>
      <c r="Z44" s="514"/>
      <c r="AA44" s="514"/>
      <c r="AX44" s="1925" t="s">
        <v>1770</v>
      </c>
      <c r="AY44" s="1926"/>
    </row>
    <row r="45" spans="1:51">
      <c r="A45" s="494"/>
      <c r="B45" s="494"/>
      <c r="C45" s="494"/>
      <c r="D45" s="494"/>
      <c r="E45" s="494"/>
      <c r="F45" s="494"/>
      <c r="G45" s="494"/>
      <c r="H45" s="494"/>
      <c r="I45" s="494"/>
      <c r="J45" s="494"/>
      <c r="K45" s="1513" t="s">
        <v>2486</v>
      </c>
      <c r="L45" s="1513"/>
      <c r="N45" s="1911" t="s">
        <v>2487</v>
      </c>
      <c r="O45" s="1911"/>
      <c r="Q45" s="1485" t="s">
        <v>2488</v>
      </c>
      <c r="R45" s="1485"/>
      <c r="T45" s="1491" t="s">
        <v>2489</v>
      </c>
      <c r="U45" s="1491"/>
      <c r="W45" s="1920" t="s">
        <v>2490</v>
      </c>
      <c r="X45" s="1920"/>
      <c r="Z45" s="1913" t="s">
        <v>2491</v>
      </c>
      <c r="AA45" s="1913"/>
      <c r="AC45" s="1909" t="s">
        <v>2492</v>
      </c>
      <c r="AD45" s="1909"/>
      <c r="AF45" s="1907" t="s">
        <v>2402</v>
      </c>
      <c r="AG45" s="1907"/>
      <c r="AI45" s="1914" t="s">
        <v>2493</v>
      </c>
      <c r="AJ45" s="1914"/>
      <c r="AL45" s="1915" t="s">
        <v>2494</v>
      </c>
      <c r="AM45" s="1915"/>
      <c r="AO45" s="1917" t="s">
        <v>2495</v>
      </c>
      <c r="AP45" s="1917"/>
      <c r="AR45" s="1876" t="s">
        <v>2496</v>
      </c>
      <c r="AS45" s="1877"/>
      <c r="AU45" s="1878" t="s">
        <v>2497</v>
      </c>
      <c r="AV45" s="1878"/>
      <c r="AX45" s="517" t="s">
        <v>1784</v>
      </c>
      <c r="AY45" s="518"/>
    </row>
    <row r="46" spans="1:51">
      <c r="A46" s="494"/>
      <c r="B46" s="494"/>
      <c r="C46" s="494"/>
      <c r="D46" s="494"/>
      <c r="E46" s="494"/>
      <c r="F46" s="494"/>
      <c r="G46" s="494"/>
      <c r="H46" s="494"/>
      <c r="I46" s="494"/>
      <c r="J46" s="494"/>
      <c r="K46" s="1514"/>
      <c r="L46" s="1514"/>
      <c r="N46" s="1912"/>
      <c r="O46" s="1912"/>
      <c r="Q46" s="1486"/>
      <c r="R46" s="1486"/>
      <c r="T46" s="1492"/>
      <c r="U46" s="1492"/>
      <c r="W46" s="1921"/>
      <c r="X46" s="1921"/>
      <c r="Z46" s="1877"/>
      <c r="AA46" s="1877"/>
      <c r="AC46" s="1910"/>
      <c r="AD46" s="1910"/>
      <c r="AF46" s="1908"/>
      <c r="AG46" s="1908"/>
      <c r="AI46" s="1890"/>
      <c r="AJ46" s="1890"/>
      <c r="AL46" s="1916"/>
      <c r="AM46" s="1916"/>
      <c r="AO46" s="1918"/>
      <c r="AP46" s="1918"/>
      <c r="AR46" s="1877"/>
      <c r="AS46" s="1877"/>
      <c r="AU46" s="1878"/>
      <c r="AV46" s="1878"/>
      <c r="AX46" s="1925" t="s">
        <v>2498</v>
      </c>
      <c r="AY46" s="1926"/>
    </row>
    <row r="47" spans="1:51" ht="15.75" thickBot="1">
      <c r="A47" s="494"/>
      <c r="B47" s="494"/>
      <c r="C47" s="494"/>
      <c r="D47" s="494"/>
      <c r="E47" s="494"/>
      <c r="F47" s="494"/>
      <c r="G47" s="494"/>
      <c r="H47" s="494"/>
      <c r="I47" s="494"/>
      <c r="J47" s="494"/>
      <c r="Z47" s="514"/>
      <c r="AA47" s="514"/>
      <c r="AX47" s="517" t="s">
        <v>1805</v>
      </c>
      <c r="AY47" s="518"/>
    </row>
    <row r="48" spans="1:51">
      <c r="A48" s="494"/>
      <c r="B48" s="494"/>
      <c r="C48" s="494"/>
      <c r="D48" s="494"/>
      <c r="E48" s="494"/>
      <c r="F48" s="494"/>
      <c r="G48" s="494"/>
      <c r="H48" s="494"/>
      <c r="I48" s="494"/>
      <c r="J48" s="494"/>
      <c r="K48" s="1524" t="s">
        <v>2499</v>
      </c>
      <c r="L48" s="1524"/>
      <c r="N48" s="1911" t="s">
        <v>2411</v>
      </c>
      <c r="O48" s="1911"/>
      <c r="Q48" s="1485" t="s">
        <v>2500</v>
      </c>
      <c r="R48" s="1485"/>
      <c r="T48" s="1491" t="s">
        <v>2501</v>
      </c>
      <c r="U48" s="1491"/>
      <c r="W48" s="1920" t="s">
        <v>2502</v>
      </c>
      <c r="X48" s="1920"/>
      <c r="Z48" s="1913" t="s">
        <v>2503</v>
      </c>
      <c r="AA48" s="1913"/>
      <c r="AC48" s="1909" t="s">
        <v>2504</v>
      </c>
      <c r="AD48" s="1909"/>
      <c r="AF48" s="1907" t="s">
        <v>2505</v>
      </c>
      <c r="AG48" s="1907"/>
      <c r="AI48" s="1914" t="s">
        <v>2506</v>
      </c>
      <c r="AJ48" s="1914"/>
      <c r="AL48" s="1915" t="s">
        <v>2507</v>
      </c>
      <c r="AM48" s="1915"/>
      <c r="AO48" s="1917" t="s">
        <v>2508</v>
      </c>
      <c r="AP48" s="1917"/>
      <c r="AR48" s="1868" t="s">
        <v>2509</v>
      </c>
      <c r="AS48" s="1868"/>
      <c r="AU48" s="1869" t="s">
        <v>2457</v>
      </c>
      <c r="AV48" s="1869"/>
      <c r="AX48" s="517" t="s">
        <v>1819</v>
      </c>
      <c r="AY48" s="518"/>
    </row>
    <row r="49" spans="1:51">
      <c r="A49" s="494"/>
      <c r="B49" s="494"/>
      <c r="C49" s="494"/>
      <c r="D49" s="494"/>
      <c r="E49" s="494"/>
      <c r="F49" s="494"/>
      <c r="G49" s="494"/>
      <c r="H49" s="494"/>
      <c r="I49" s="494"/>
      <c r="J49" s="494"/>
      <c r="K49" s="1525"/>
      <c r="L49" s="1525"/>
      <c r="N49" s="1912"/>
      <c r="O49" s="1912"/>
      <c r="Q49" s="1486"/>
      <c r="R49" s="1486"/>
      <c r="T49" s="1492"/>
      <c r="U49" s="1492"/>
      <c r="W49" s="1921"/>
      <c r="X49" s="1921"/>
      <c r="Z49" s="1877"/>
      <c r="AA49" s="1877"/>
      <c r="AC49" s="1910"/>
      <c r="AD49" s="1910"/>
      <c r="AF49" s="1908"/>
      <c r="AG49" s="1908"/>
      <c r="AI49" s="1890"/>
      <c r="AJ49" s="1890"/>
      <c r="AL49" s="1916"/>
      <c r="AM49" s="1916"/>
      <c r="AO49" s="1918"/>
      <c r="AP49" s="1918"/>
      <c r="AR49" s="1868"/>
      <c r="AS49" s="1868"/>
      <c r="AU49" s="1869"/>
      <c r="AV49" s="1869"/>
      <c r="AX49" s="1925" t="s">
        <v>2510</v>
      </c>
      <c r="AY49" s="1926"/>
    </row>
    <row r="50" spans="1:51" ht="15.75" thickBot="1">
      <c r="A50" s="494"/>
      <c r="B50" s="494"/>
      <c r="C50" s="494"/>
      <c r="D50" s="494"/>
      <c r="E50" s="494"/>
      <c r="F50" s="494"/>
      <c r="G50" s="494"/>
      <c r="H50" s="494"/>
      <c r="I50" s="494"/>
      <c r="J50" s="494"/>
      <c r="Z50" s="514"/>
      <c r="AA50" s="514"/>
      <c r="AX50" s="517" t="s">
        <v>1840</v>
      </c>
      <c r="AY50" s="518"/>
    </row>
    <row r="51" spans="1:51">
      <c r="A51" s="494"/>
      <c r="B51" s="494"/>
      <c r="C51" s="494"/>
      <c r="D51" s="494"/>
      <c r="E51" s="494"/>
      <c r="F51" s="494"/>
      <c r="G51" s="494"/>
      <c r="H51" s="494"/>
      <c r="I51" s="494"/>
      <c r="J51" s="494"/>
      <c r="K51" s="1515" t="s">
        <v>2511</v>
      </c>
      <c r="L51" s="1515"/>
      <c r="N51" s="1911" t="s">
        <v>2512</v>
      </c>
      <c r="O51" s="1911"/>
      <c r="Q51" s="1485" t="s">
        <v>2513</v>
      </c>
      <c r="R51" s="1485"/>
      <c r="T51" s="1491" t="s">
        <v>2514</v>
      </c>
      <c r="U51" s="1491"/>
      <c r="W51" s="1920" t="s">
        <v>2515</v>
      </c>
      <c r="X51" s="1920"/>
      <c r="Z51" s="1913" t="s">
        <v>2516</v>
      </c>
      <c r="AA51" s="1913"/>
      <c r="AC51" s="1909" t="s">
        <v>2517</v>
      </c>
      <c r="AD51" s="1909"/>
      <c r="AF51" s="1907" t="s">
        <v>2518</v>
      </c>
      <c r="AG51" s="1907"/>
      <c r="AI51" s="1914" t="s">
        <v>2519</v>
      </c>
      <c r="AJ51" s="1914"/>
      <c r="AL51" s="1915" t="s">
        <v>2520</v>
      </c>
      <c r="AM51" s="1915"/>
      <c r="AO51" s="1917" t="s">
        <v>2521</v>
      </c>
      <c r="AP51" s="1917"/>
      <c r="AR51" s="1865" t="s">
        <v>2522</v>
      </c>
      <c r="AS51" s="1865"/>
      <c r="AU51" s="1861" t="s">
        <v>2523</v>
      </c>
      <c r="AV51" s="1861"/>
      <c r="AX51" s="1925" t="s">
        <v>1853</v>
      </c>
      <c r="AY51" s="1926"/>
    </row>
    <row r="52" spans="1:51">
      <c r="A52" s="494"/>
      <c r="B52" s="494"/>
      <c r="C52" s="494"/>
      <c r="D52" s="494"/>
      <c r="E52" s="494"/>
      <c r="F52" s="494"/>
      <c r="G52" s="494"/>
      <c r="H52" s="494"/>
      <c r="I52" s="494"/>
      <c r="J52" s="494"/>
      <c r="K52" s="1516"/>
      <c r="L52" s="1516"/>
      <c r="N52" s="1912"/>
      <c r="O52" s="1912"/>
      <c r="Q52" s="1486"/>
      <c r="R52" s="1486"/>
      <c r="T52" s="1492"/>
      <c r="U52" s="1492"/>
      <c r="W52" s="1921"/>
      <c r="X52" s="1921"/>
      <c r="Z52" s="1877"/>
      <c r="AA52" s="1877"/>
      <c r="AC52" s="1910"/>
      <c r="AD52" s="1910"/>
      <c r="AF52" s="1908"/>
      <c r="AG52" s="1908"/>
      <c r="AI52" s="1890"/>
      <c r="AJ52" s="1890"/>
      <c r="AL52" s="1916"/>
      <c r="AM52" s="1916"/>
      <c r="AO52" s="1918"/>
      <c r="AP52" s="1918"/>
      <c r="AR52" s="1865"/>
      <c r="AS52" s="1865"/>
      <c r="AU52" s="1861"/>
      <c r="AV52" s="1861"/>
      <c r="AX52" s="1927" t="s">
        <v>2524</v>
      </c>
      <c r="AY52" s="1928"/>
    </row>
    <row r="53" spans="1:51" ht="15.75" thickBot="1">
      <c r="A53" s="494"/>
      <c r="B53" s="494"/>
      <c r="C53" s="494"/>
      <c r="D53" s="494"/>
      <c r="E53" s="494"/>
      <c r="F53" s="494"/>
      <c r="G53" s="494"/>
      <c r="H53" s="494"/>
      <c r="I53" s="494"/>
      <c r="J53" s="494"/>
      <c r="Z53" s="514"/>
      <c r="AA53" s="514"/>
      <c r="AX53" s="519">
        <v>12</v>
      </c>
      <c r="AY53" s="520">
        <v>12</v>
      </c>
    </row>
    <row r="54" spans="1:51">
      <c r="A54" s="494"/>
      <c r="B54" s="494"/>
      <c r="C54" s="494"/>
      <c r="D54" s="494"/>
      <c r="E54" s="494"/>
      <c r="F54" s="494"/>
      <c r="G54" s="494"/>
      <c r="H54" s="494"/>
      <c r="I54" s="494"/>
      <c r="J54" s="494"/>
      <c r="K54" s="1475" t="s">
        <v>2525</v>
      </c>
      <c r="L54" s="1475"/>
      <c r="N54" s="1475" t="s">
        <v>2526</v>
      </c>
      <c r="O54" s="1475"/>
      <c r="Q54" s="1485" t="s">
        <v>2527</v>
      </c>
      <c r="R54" s="1485"/>
      <c r="T54" s="1491" t="s">
        <v>2528</v>
      </c>
      <c r="U54" s="1491"/>
      <c r="W54" s="1920" t="s">
        <v>2529</v>
      </c>
      <c r="X54" s="1920"/>
      <c r="Z54" s="1913" t="s">
        <v>2530</v>
      </c>
      <c r="AA54" s="1913"/>
      <c r="AC54" s="1909" t="s">
        <v>2531</v>
      </c>
      <c r="AD54" s="1909"/>
      <c r="AF54" s="1907" t="s">
        <v>2532</v>
      </c>
      <c r="AG54" s="1907"/>
      <c r="AI54" s="1914" t="s">
        <v>2533</v>
      </c>
      <c r="AJ54" s="1914"/>
      <c r="AL54" s="1915" t="s">
        <v>2534</v>
      </c>
      <c r="AM54" s="1915"/>
      <c r="AO54" s="1917" t="s">
        <v>2535</v>
      </c>
      <c r="AP54" s="1917"/>
      <c r="AR54" s="1860" t="s">
        <v>2536</v>
      </c>
      <c r="AS54" s="1860"/>
      <c r="AU54" s="1859" t="s">
        <v>2537</v>
      </c>
      <c r="AV54" s="1859"/>
    </row>
    <row r="55" spans="1:51">
      <c r="A55" s="494"/>
      <c r="B55" s="494"/>
      <c r="C55" s="494"/>
      <c r="D55" s="494"/>
      <c r="E55" s="494"/>
      <c r="F55" s="494"/>
      <c r="G55" s="494"/>
      <c r="H55" s="494"/>
      <c r="I55" s="494"/>
      <c r="J55" s="494"/>
      <c r="K55" s="1476"/>
      <c r="L55" s="1476"/>
      <c r="N55" s="1476"/>
      <c r="O55" s="1476"/>
      <c r="Q55" s="1486"/>
      <c r="R55" s="1486"/>
      <c r="T55" s="1492"/>
      <c r="U55" s="1492"/>
      <c r="W55" s="1921"/>
      <c r="X55" s="1921"/>
      <c r="Z55" s="1877"/>
      <c r="AA55" s="1877"/>
      <c r="AC55" s="1910"/>
      <c r="AD55" s="1910"/>
      <c r="AF55" s="1908"/>
      <c r="AG55" s="1908"/>
      <c r="AI55" s="1890"/>
      <c r="AJ55" s="1890"/>
      <c r="AL55" s="1916"/>
      <c r="AM55" s="1916"/>
      <c r="AO55" s="1918"/>
      <c r="AP55" s="1918"/>
      <c r="AR55" s="1860"/>
      <c r="AS55" s="1860"/>
      <c r="AU55" s="1859"/>
      <c r="AV55" s="1859"/>
    </row>
    <row r="56" spans="1:51" ht="15.75" thickBot="1">
      <c r="A56" s="494"/>
      <c r="B56" s="494"/>
      <c r="C56" s="494"/>
      <c r="D56" s="494"/>
      <c r="E56" s="494"/>
      <c r="F56" s="494"/>
      <c r="G56" s="494"/>
      <c r="H56" s="494"/>
      <c r="I56" s="494"/>
      <c r="J56" s="494"/>
      <c r="Z56" s="514"/>
      <c r="AA56" s="514"/>
    </row>
    <row r="57" spans="1:51">
      <c r="A57" s="494"/>
      <c r="B57" s="494"/>
      <c r="C57" s="494"/>
      <c r="D57" s="494"/>
      <c r="E57" s="494"/>
      <c r="F57" s="494"/>
      <c r="G57" s="494"/>
      <c r="H57" s="494"/>
      <c r="I57" s="494"/>
      <c r="J57" s="494"/>
      <c r="K57" s="1511" t="s">
        <v>2538</v>
      </c>
      <c r="L57" s="1511"/>
      <c r="N57" s="1475" t="s">
        <v>2539</v>
      </c>
      <c r="O57" s="1475"/>
      <c r="Q57" s="1485" t="s">
        <v>2540</v>
      </c>
      <c r="R57" s="1485"/>
      <c r="T57" s="1491" t="s">
        <v>2541</v>
      </c>
      <c r="U57" s="1491"/>
      <c r="W57" s="1920" t="s">
        <v>2542</v>
      </c>
      <c r="X57" s="1920"/>
      <c r="Z57" s="1913" t="s">
        <v>2543</v>
      </c>
      <c r="AA57" s="1913"/>
      <c r="AC57" s="1909" t="s">
        <v>2544</v>
      </c>
      <c r="AD57" s="1909"/>
      <c r="AF57" s="1907" t="s">
        <v>2545</v>
      </c>
      <c r="AG57" s="1907"/>
      <c r="AI57" s="1914" t="s">
        <v>2546</v>
      </c>
      <c r="AJ57" s="1914"/>
      <c r="AL57" s="1915" t="s">
        <v>2547</v>
      </c>
      <c r="AM57" s="1915"/>
      <c r="AO57" s="1917" t="s">
        <v>2548</v>
      </c>
      <c r="AP57" s="1917"/>
    </row>
    <row r="58" spans="1:51">
      <c r="A58" s="494"/>
      <c r="B58" s="494"/>
      <c r="C58" s="494"/>
      <c r="D58" s="494"/>
      <c r="E58" s="494"/>
      <c r="F58" s="494"/>
      <c r="G58" s="494"/>
      <c r="H58" s="494"/>
      <c r="I58" s="494"/>
      <c r="J58" s="494"/>
      <c r="K58" s="1512"/>
      <c r="L58" s="1512"/>
      <c r="N58" s="1476"/>
      <c r="O58" s="1476"/>
      <c r="Q58" s="1486"/>
      <c r="R58" s="1486"/>
      <c r="T58" s="1492"/>
      <c r="U58" s="1492"/>
      <c r="W58" s="1921"/>
      <c r="X58" s="1921"/>
      <c r="Z58" s="1877"/>
      <c r="AA58" s="1877"/>
      <c r="AC58" s="1910"/>
      <c r="AD58" s="1910"/>
      <c r="AF58" s="1908"/>
      <c r="AG58" s="1908"/>
      <c r="AI58" s="1890"/>
      <c r="AJ58" s="1890"/>
      <c r="AL58" s="1916"/>
      <c r="AM58" s="1916"/>
      <c r="AO58" s="1918"/>
      <c r="AP58" s="1918"/>
    </row>
    <row r="59" spans="1:51" ht="15.75" thickBot="1">
      <c r="A59" s="494"/>
      <c r="B59" s="494"/>
      <c r="C59" s="494"/>
      <c r="D59" s="494"/>
      <c r="E59" s="494"/>
      <c r="F59" s="494"/>
      <c r="G59" s="494"/>
      <c r="H59" s="494"/>
      <c r="I59" s="494"/>
      <c r="J59" s="494"/>
      <c r="Z59" s="514"/>
      <c r="AA59" s="514"/>
    </row>
    <row r="60" spans="1:51">
      <c r="A60" s="494"/>
      <c r="B60" s="494"/>
      <c r="C60" s="494"/>
      <c r="D60" s="494"/>
      <c r="E60" s="494"/>
      <c r="F60" s="494"/>
      <c r="G60" s="494"/>
      <c r="H60" s="494"/>
      <c r="I60" s="494"/>
      <c r="J60" s="494"/>
      <c r="K60" s="1509" t="s">
        <v>2549</v>
      </c>
      <c r="L60" s="1509"/>
      <c r="N60" s="1911" t="s">
        <v>2550</v>
      </c>
      <c r="O60" s="1911"/>
      <c r="Q60" s="1485" t="s">
        <v>2551</v>
      </c>
      <c r="R60" s="1485"/>
      <c r="T60" s="1491" t="s">
        <v>2552</v>
      </c>
      <c r="U60" s="1491"/>
      <c r="W60" s="1920" t="s">
        <v>2553</v>
      </c>
      <c r="X60" s="1920"/>
      <c r="Z60" s="1913" t="s">
        <v>2554</v>
      </c>
      <c r="AA60" s="1913"/>
      <c r="AC60" s="1909" t="s">
        <v>2555</v>
      </c>
      <c r="AD60" s="1909"/>
      <c r="AF60" s="1907" t="s">
        <v>2556</v>
      </c>
      <c r="AG60" s="1907"/>
      <c r="AI60" s="1914" t="s">
        <v>2557</v>
      </c>
      <c r="AJ60" s="1914"/>
      <c r="AL60" s="1915" t="s">
        <v>2558</v>
      </c>
      <c r="AM60" s="1915"/>
      <c r="AO60" s="1917" t="s">
        <v>2559</v>
      </c>
      <c r="AP60" s="1917"/>
    </row>
    <row r="61" spans="1:51">
      <c r="A61" s="494"/>
      <c r="B61" s="494"/>
      <c r="C61" s="494"/>
      <c r="D61" s="494"/>
      <c r="E61" s="494"/>
      <c r="F61" s="494"/>
      <c r="G61" s="494"/>
      <c r="H61" s="494"/>
      <c r="I61" s="494"/>
      <c r="J61" s="494"/>
      <c r="K61" s="1510"/>
      <c r="L61" s="1510"/>
      <c r="N61" s="1912"/>
      <c r="O61" s="1912"/>
      <c r="Q61" s="1486"/>
      <c r="R61" s="1486"/>
      <c r="T61" s="1492"/>
      <c r="U61" s="1492"/>
      <c r="W61" s="1921"/>
      <c r="X61" s="1921"/>
      <c r="Z61" s="1877"/>
      <c r="AA61" s="1877"/>
      <c r="AC61" s="1910"/>
      <c r="AD61" s="1910"/>
      <c r="AF61" s="1908"/>
      <c r="AG61" s="1908"/>
      <c r="AI61" s="1890"/>
      <c r="AJ61" s="1890"/>
      <c r="AL61" s="1916"/>
      <c r="AM61" s="1916"/>
      <c r="AO61" s="1918"/>
      <c r="AP61" s="1918"/>
    </row>
    <row r="62" spans="1:51" ht="15.75" thickBot="1">
      <c r="A62" s="494"/>
      <c r="B62" s="494"/>
      <c r="C62" s="494"/>
      <c r="D62" s="494"/>
      <c r="E62" s="494"/>
      <c r="F62" s="494"/>
      <c r="G62" s="494"/>
      <c r="H62" s="494"/>
      <c r="I62" s="494"/>
      <c r="J62" s="494"/>
      <c r="Z62" s="514"/>
      <c r="AA62" s="514"/>
    </row>
    <row r="63" spans="1:51">
      <c r="A63" s="494"/>
      <c r="B63" s="494"/>
      <c r="C63" s="494"/>
      <c r="D63" s="494"/>
      <c r="E63" s="494"/>
      <c r="F63" s="494"/>
      <c r="G63" s="494"/>
      <c r="H63" s="494"/>
      <c r="I63" s="494"/>
      <c r="J63" s="494"/>
      <c r="K63" s="1507" t="s">
        <v>2560</v>
      </c>
      <c r="L63" s="1507"/>
      <c r="N63" s="1475" t="s">
        <v>2561</v>
      </c>
      <c r="O63" s="1475"/>
      <c r="Q63" s="1485" t="s">
        <v>2562</v>
      </c>
      <c r="R63" s="1485"/>
      <c r="T63" s="1491" t="s">
        <v>2563</v>
      </c>
      <c r="U63" s="1491"/>
      <c r="W63" s="1920" t="s">
        <v>2564</v>
      </c>
      <c r="X63" s="1920"/>
      <c r="Z63" s="1913" t="s">
        <v>2565</v>
      </c>
      <c r="AA63" s="1913"/>
      <c r="AC63" s="1909" t="s">
        <v>2566</v>
      </c>
      <c r="AD63" s="1909"/>
      <c r="AF63" s="1907" t="s">
        <v>2567</v>
      </c>
      <c r="AG63" s="1907"/>
      <c r="AI63" s="1914" t="s">
        <v>2568</v>
      </c>
      <c r="AJ63" s="1914"/>
      <c r="AL63" s="1915" t="s">
        <v>2569</v>
      </c>
      <c r="AM63" s="1915"/>
      <c r="AO63" s="1917" t="s">
        <v>2570</v>
      </c>
      <c r="AP63" s="1917"/>
    </row>
    <row r="64" spans="1:51">
      <c r="A64" s="494"/>
      <c r="B64" s="494"/>
      <c r="C64" s="494"/>
      <c r="D64" s="494"/>
      <c r="E64" s="494"/>
      <c r="F64" s="494"/>
      <c r="G64" s="494"/>
      <c r="H64" s="494"/>
      <c r="I64" s="494"/>
      <c r="J64" s="494"/>
      <c r="K64" s="1508"/>
      <c r="L64" s="1508"/>
      <c r="N64" s="1476"/>
      <c r="O64" s="1476"/>
      <c r="Q64" s="1486"/>
      <c r="R64" s="1486"/>
      <c r="T64" s="1492"/>
      <c r="U64" s="1492"/>
      <c r="W64" s="1921"/>
      <c r="X64" s="1921"/>
      <c r="Z64" s="1877"/>
      <c r="AA64" s="1877"/>
      <c r="AC64" s="1910"/>
      <c r="AD64" s="1910"/>
      <c r="AF64" s="1908"/>
      <c r="AG64" s="1908"/>
      <c r="AI64" s="1890"/>
      <c r="AJ64" s="1890"/>
      <c r="AL64" s="1916"/>
      <c r="AM64" s="1916"/>
      <c r="AO64" s="1918"/>
      <c r="AP64" s="1918"/>
    </row>
    <row r="65" spans="1:42" ht="15.75" thickBot="1">
      <c r="A65" s="494"/>
      <c r="B65" s="494"/>
      <c r="C65" s="494"/>
      <c r="D65" s="494"/>
      <c r="E65" s="494"/>
      <c r="F65" s="494"/>
      <c r="G65" s="494"/>
      <c r="H65" s="494"/>
      <c r="I65" s="494"/>
      <c r="J65" s="494"/>
      <c r="Z65" s="514"/>
      <c r="AA65" s="514"/>
    </row>
    <row r="66" spans="1:42">
      <c r="A66" s="494"/>
      <c r="B66" s="494"/>
      <c r="C66" s="494"/>
      <c r="D66" s="494"/>
      <c r="E66" s="494"/>
      <c r="F66" s="494"/>
      <c r="G66" s="494"/>
      <c r="H66" s="494"/>
      <c r="I66" s="494"/>
      <c r="J66" s="494"/>
      <c r="K66" s="1924" t="s">
        <v>2571</v>
      </c>
      <c r="L66" s="1924"/>
      <c r="N66" s="1911" t="s">
        <v>2572</v>
      </c>
      <c r="O66" s="1911"/>
      <c r="Q66" s="1485" t="s">
        <v>2573</v>
      </c>
      <c r="R66" s="1485"/>
      <c r="T66" s="1491" t="s">
        <v>2574</v>
      </c>
      <c r="U66" s="1491"/>
      <c r="W66" s="1922" t="s">
        <v>2575</v>
      </c>
      <c r="X66" s="1922"/>
      <c r="Z66" s="1913" t="s">
        <v>2576</v>
      </c>
      <c r="AA66" s="1913"/>
      <c r="AC66" s="1909" t="s">
        <v>2577</v>
      </c>
      <c r="AD66" s="1909"/>
      <c r="AF66" s="1907" t="s">
        <v>2578</v>
      </c>
      <c r="AG66" s="1907"/>
      <c r="AI66" s="1914" t="s">
        <v>2579</v>
      </c>
      <c r="AJ66" s="1914"/>
      <c r="AL66" s="1915" t="s">
        <v>2580</v>
      </c>
      <c r="AM66" s="1915"/>
      <c r="AO66" s="1917" t="s">
        <v>2581</v>
      </c>
      <c r="AP66" s="1917"/>
    </row>
    <row r="67" spans="1:42">
      <c r="A67" s="494"/>
      <c r="B67" s="494"/>
      <c r="C67" s="494"/>
      <c r="D67" s="494"/>
      <c r="E67" s="494"/>
      <c r="F67" s="494"/>
      <c r="G67" s="494"/>
      <c r="H67" s="494"/>
      <c r="I67" s="494"/>
      <c r="J67" s="494"/>
      <c r="K67" s="1868"/>
      <c r="L67" s="1868"/>
      <c r="N67" s="1912"/>
      <c r="O67" s="1912"/>
      <c r="Q67" s="1486"/>
      <c r="R67" s="1486"/>
      <c r="T67" s="1492"/>
      <c r="U67" s="1492"/>
      <c r="W67" s="1923"/>
      <c r="X67" s="1923"/>
      <c r="Z67" s="1877"/>
      <c r="AA67" s="1877"/>
      <c r="AC67" s="1910"/>
      <c r="AD67" s="1910"/>
      <c r="AF67" s="1908"/>
      <c r="AG67" s="1908"/>
      <c r="AI67" s="1890"/>
      <c r="AJ67" s="1890"/>
      <c r="AL67" s="1916"/>
      <c r="AM67" s="1916"/>
      <c r="AO67" s="1918"/>
      <c r="AP67" s="1918"/>
    </row>
    <row r="68" spans="1:42" ht="15.75" thickBot="1">
      <c r="A68" s="494"/>
      <c r="B68" s="494"/>
      <c r="C68" s="494"/>
      <c r="D68" s="494"/>
      <c r="E68" s="494"/>
      <c r="F68" s="494"/>
      <c r="G68" s="494"/>
      <c r="H68" s="494"/>
      <c r="I68" s="494"/>
      <c r="J68" s="494"/>
      <c r="Z68" s="514"/>
      <c r="AA68" s="514"/>
    </row>
    <row r="69" spans="1:42">
      <c r="A69" s="494"/>
      <c r="B69" s="494"/>
      <c r="C69" s="494"/>
      <c r="D69" s="494"/>
      <c r="E69" s="494"/>
      <c r="F69" s="494"/>
      <c r="G69" s="494"/>
      <c r="H69" s="494"/>
      <c r="I69" s="494"/>
      <c r="J69" s="494"/>
      <c r="K69" s="1503" t="s">
        <v>2582</v>
      </c>
      <c r="L69" s="1503"/>
      <c r="N69" s="1911" t="s">
        <v>2583</v>
      </c>
      <c r="O69" s="1911"/>
      <c r="Q69" s="1485" t="s">
        <v>2584</v>
      </c>
      <c r="R69" s="1485"/>
      <c r="T69" s="1491" t="s">
        <v>2585</v>
      </c>
      <c r="U69" s="1491"/>
      <c r="W69" s="1922" t="s">
        <v>2586</v>
      </c>
      <c r="X69" s="1922"/>
      <c r="Z69" s="1913" t="s">
        <v>2587</v>
      </c>
      <c r="AA69" s="1913"/>
      <c r="AC69" s="1909" t="s">
        <v>2588</v>
      </c>
      <c r="AD69" s="1909"/>
      <c r="AF69" s="1907" t="s">
        <v>2589</v>
      </c>
      <c r="AG69" s="1907"/>
      <c r="AI69" s="1914" t="s">
        <v>2590</v>
      </c>
      <c r="AJ69" s="1914"/>
      <c r="AL69" s="1915" t="s">
        <v>2591</v>
      </c>
      <c r="AM69" s="1915"/>
      <c r="AO69" s="1917" t="s">
        <v>2592</v>
      </c>
      <c r="AP69" s="1917"/>
    </row>
    <row r="70" spans="1:42">
      <c r="A70" s="494"/>
      <c r="B70" s="494"/>
      <c r="C70" s="494"/>
      <c r="D70" s="494"/>
      <c r="E70" s="494"/>
      <c r="F70" s="494"/>
      <c r="G70" s="494"/>
      <c r="H70" s="494"/>
      <c r="I70" s="494"/>
      <c r="J70" s="494"/>
      <c r="K70" s="1504"/>
      <c r="L70" s="1504"/>
      <c r="N70" s="1912"/>
      <c r="O70" s="1912"/>
      <c r="Q70" s="1486"/>
      <c r="R70" s="1486"/>
      <c r="T70" s="1492"/>
      <c r="U70" s="1492"/>
      <c r="W70" s="1923"/>
      <c r="X70" s="1923"/>
      <c r="Z70" s="1877"/>
      <c r="AA70" s="1877"/>
      <c r="AC70" s="1910"/>
      <c r="AD70" s="1910"/>
      <c r="AF70" s="1908"/>
      <c r="AG70" s="1908"/>
      <c r="AI70" s="1890"/>
      <c r="AJ70" s="1890"/>
      <c r="AL70" s="1916"/>
      <c r="AM70" s="1916"/>
      <c r="AO70" s="1918"/>
      <c r="AP70" s="1918"/>
    </row>
    <row r="71" spans="1:42" ht="15.75" thickBot="1">
      <c r="A71" s="494"/>
      <c r="B71" s="494"/>
      <c r="C71" s="494"/>
      <c r="D71" s="494"/>
      <c r="E71" s="494"/>
      <c r="F71" s="494"/>
      <c r="G71" s="494"/>
      <c r="H71" s="494"/>
      <c r="I71" s="494"/>
      <c r="J71" s="494"/>
      <c r="Z71" s="514"/>
      <c r="AA71" s="514"/>
    </row>
    <row r="72" spans="1:42">
      <c r="A72" s="494"/>
      <c r="B72" s="494"/>
      <c r="C72" s="494"/>
      <c r="D72" s="494"/>
      <c r="E72" s="494"/>
      <c r="F72" s="494"/>
      <c r="G72" s="494"/>
      <c r="H72" s="494"/>
      <c r="I72" s="494"/>
      <c r="J72" s="494"/>
      <c r="K72" s="1501" t="s">
        <v>2593</v>
      </c>
      <c r="L72" s="1501"/>
      <c r="N72" s="1911" t="s">
        <v>2594</v>
      </c>
      <c r="O72" s="1911"/>
      <c r="Q72" s="1485" t="s">
        <v>2595</v>
      </c>
      <c r="R72" s="1485"/>
      <c r="T72" s="1491" t="s">
        <v>2596</v>
      </c>
      <c r="U72" s="1491"/>
      <c r="W72" s="1922" t="s">
        <v>2597</v>
      </c>
      <c r="X72" s="1922"/>
      <c r="Z72" s="1913" t="s">
        <v>2598</v>
      </c>
      <c r="AA72" s="1913"/>
      <c r="AC72" s="1909" t="s">
        <v>2599</v>
      </c>
      <c r="AD72" s="1909"/>
      <c r="AF72" s="1907" t="s">
        <v>2600</v>
      </c>
      <c r="AG72" s="1907"/>
      <c r="AI72" s="1914" t="s">
        <v>2601</v>
      </c>
      <c r="AJ72" s="1914"/>
      <c r="AL72" s="1915" t="s">
        <v>2602</v>
      </c>
      <c r="AM72" s="1915"/>
      <c r="AO72" s="1917" t="s">
        <v>2603</v>
      </c>
      <c r="AP72" s="1917"/>
    </row>
    <row r="73" spans="1:42">
      <c r="A73" s="494"/>
      <c r="B73" s="494"/>
      <c r="C73" s="494"/>
      <c r="D73" s="494"/>
      <c r="E73" s="494"/>
      <c r="F73" s="494"/>
      <c r="G73" s="494"/>
      <c r="H73" s="494"/>
      <c r="I73" s="494"/>
      <c r="J73" s="494"/>
      <c r="K73" s="1502"/>
      <c r="L73" s="1502"/>
      <c r="N73" s="1912"/>
      <c r="O73" s="1912"/>
      <c r="Q73" s="1486"/>
      <c r="R73" s="1486"/>
      <c r="T73" s="1492"/>
      <c r="U73" s="1492"/>
      <c r="W73" s="1923"/>
      <c r="X73" s="1923"/>
      <c r="Z73" s="1877"/>
      <c r="AA73" s="1877"/>
      <c r="AC73" s="1910"/>
      <c r="AD73" s="1910"/>
      <c r="AF73" s="1908"/>
      <c r="AG73" s="1908"/>
      <c r="AI73" s="1890"/>
      <c r="AJ73" s="1890"/>
      <c r="AL73" s="1916"/>
      <c r="AM73" s="1916"/>
      <c r="AO73" s="1918"/>
      <c r="AP73" s="1918"/>
    </row>
    <row r="74" spans="1:42" ht="15.75" thickBot="1">
      <c r="A74" s="494"/>
      <c r="B74" s="494"/>
      <c r="C74" s="494"/>
      <c r="D74" s="494"/>
      <c r="E74" s="494"/>
      <c r="F74" s="494"/>
      <c r="G74" s="494"/>
      <c r="H74" s="494"/>
      <c r="I74" s="494"/>
      <c r="J74" s="494"/>
      <c r="Z74" s="514"/>
      <c r="AA74" s="514"/>
    </row>
    <row r="75" spans="1:42">
      <c r="A75" s="494"/>
      <c r="B75" s="494"/>
      <c r="C75" s="494"/>
      <c r="D75" s="494"/>
      <c r="E75" s="494"/>
      <c r="F75" s="494"/>
      <c r="G75" s="494"/>
      <c r="H75" s="494"/>
      <c r="I75" s="494"/>
      <c r="J75" s="494"/>
      <c r="K75" s="1493" t="s">
        <v>2604</v>
      </c>
      <c r="L75" s="1493"/>
      <c r="N75" s="1475" t="s">
        <v>2605</v>
      </c>
      <c r="O75" s="1475"/>
      <c r="Q75" s="1485" t="s">
        <v>2606</v>
      </c>
      <c r="R75" s="1485"/>
      <c r="T75" s="1491" t="s">
        <v>2607</v>
      </c>
      <c r="U75" s="1491"/>
      <c r="W75" s="1920" t="s">
        <v>2608</v>
      </c>
      <c r="X75" s="1920"/>
      <c r="Z75" s="1913" t="s">
        <v>2609</v>
      </c>
      <c r="AA75" s="1913"/>
      <c r="AC75" s="1909" t="s">
        <v>2610</v>
      </c>
      <c r="AD75" s="1909"/>
      <c r="AF75" s="1907" t="s">
        <v>2611</v>
      </c>
      <c r="AG75" s="1907"/>
      <c r="AI75" s="1914" t="s">
        <v>2612</v>
      </c>
      <c r="AJ75" s="1914"/>
      <c r="AL75" s="1915" t="s">
        <v>2613</v>
      </c>
      <c r="AM75" s="1915"/>
      <c r="AO75" s="1917" t="s">
        <v>2614</v>
      </c>
      <c r="AP75" s="1917"/>
    </row>
    <row r="76" spans="1:42">
      <c r="A76" s="494"/>
      <c r="B76" s="494"/>
      <c r="C76" s="494"/>
      <c r="D76" s="494"/>
      <c r="E76" s="494"/>
      <c r="F76" s="494"/>
      <c r="G76" s="494"/>
      <c r="H76" s="494"/>
      <c r="I76" s="494"/>
      <c r="J76" s="494"/>
      <c r="K76" s="1494"/>
      <c r="L76" s="1494"/>
      <c r="N76" s="1476"/>
      <c r="O76" s="1476"/>
      <c r="Q76" s="1486"/>
      <c r="R76" s="1486"/>
      <c r="T76" s="1492"/>
      <c r="U76" s="1492"/>
      <c r="W76" s="1921"/>
      <c r="X76" s="1921"/>
      <c r="Z76" s="1877"/>
      <c r="AA76" s="1877"/>
      <c r="AC76" s="1910"/>
      <c r="AD76" s="1910"/>
      <c r="AF76" s="1908"/>
      <c r="AG76" s="1908"/>
      <c r="AI76" s="1890"/>
      <c r="AJ76" s="1890"/>
      <c r="AL76" s="1916"/>
      <c r="AM76" s="1916"/>
      <c r="AO76" s="1918"/>
      <c r="AP76" s="1918"/>
    </row>
    <row r="77" spans="1:42" ht="15.75" thickBot="1">
      <c r="A77" s="494"/>
      <c r="B77" s="494"/>
      <c r="C77" s="494"/>
      <c r="D77" s="494"/>
      <c r="E77" s="494"/>
      <c r="F77" s="494"/>
      <c r="G77" s="494"/>
      <c r="H77" s="494"/>
      <c r="I77" s="494"/>
      <c r="J77" s="494"/>
      <c r="Z77" s="514"/>
      <c r="AA77" s="514"/>
    </row>
    <row r="78" spans="1:42">
      <c r="A78" s="494"/>
      <c r="B78" s="494"/>
      <c r="C78" s="494"/>
      <c r="D78" s="494"/>
      <c r="E78" s="494"/>
      <c r="F78" s="494"/>
      <c r="G78" s="494"/>
      <c r="H78" s="494"/>
      <c r="I78" s="494"/>
      <c r="J78" s="494"/>
      <c r="K78" s="1489" t="s">
        <v>2615</v>
      </c>
      <c r="L78" s="1489"/>
      <c r="N78" s="1911" t="s">
        <v>2616</v>
      </c>
      <c r="O78" s="1911"/>
      <c r="Q78" s="1485" t="s">
        <v>2617</v>
      </c>
      <c r="R78" s="1485"/>
      <c r="T78" s="1491" t="s">
        <v>2618</v>
      </c>
      <c r="U78" s="1491"/>
      <c r="W78" s="1920"/>
      <c r="X78" s="1920"/>
      <c r="Z78" s="1913" t="s">
        <v>2619</v>
      </c>
      <c r="AA78" s="1913"/>
      <c r="AC78" s="1909" t="s">
        <v>2620</v>
      </c>
      <c r="AD78" s="1909"/>
      <c r="AF78" s="1907" t="s">
        <v>2621</v>
      </c>
      <c r="AG78" s="1907"/>
      <c r="AI78" s="1914" t="s">
        <v>2622</v>
      </c>
      <c r="AJ78" s="1914"/>
      <c r="AL78" s="1915" t="s">
        <v>2623</v>
      </c>
      <c r="AM78" s="1915"/>
      <c r="AO78" s="1917" t="s">
        <v>2624</v>
      </c>
      <c r="AP78" s="1917"/>
    </row>
    <row r="79" spans="1:42">
      <c r="A79" s="494"/>
      <c r="B79" s="494"/>
      <c r="C79" s="494"/>
      <c r="D79" s="494"/>
      <c r="E79" s="494"/>
      <c r="F79" s="494"/>
      <c r="G79" s="494"/>
      <c r="H79" s="494"/>
      <c r="I79" s="494"/>
      <c r="J79" s="494"/>
      <c r="K79" s="1490"/>
      <c r="L79" s="1490"/>
      <c r="N79" s="1912"/>
      <c r="O79" s="1912"/>
      <c r="Q79" s="1486"/>
      <c r="R79" s="1486"/>
      <c r="T79" s="1492"/>
      <c r="U79" s="1492"/>
      <c r="W79" s="1921"/>
      <c r="X79" s="1921"/>
      <c r="Z79" s="1877"/>
      <c r="AA79" s="1877"/>
      <c r="AC79" s="1910"/>
      <c r="AD79" s="1910"/>
      <c r="AF79" s="1908"/>
      <c r="AG79" s="1908"/>
      <c r="AI79" s="1890"/>
      <c r="AJ79" s="1890"/>
      <c r="AL79" s="1916"/>
      <c r="AM79" s="1916"/>
      <c r="AO79" s="1918"/>
      <c r="AP79" s="1918"/>
    </row>
    <row r="80" spans="1:42" ht="15.75" thickBot="1">
      <c r="A80" s="494"/>
      <c r="B80" s="494"/>
      <c r="C80" s="494"/>
      <c r="D80" s="494"/>
      <c r="E80" s="494"/>
      <c r="F80" s="494"/>
      <c r="G80" s="494"/>
      <c r="H80" s="494"/>
      <c r="I80" s="494"/>
      <c r="J80" s="494"/>
      <c r="Z80" s="514"/>
      <c r="AA80" s="514"/>
    </row>
    <row r="81" spans="1:42">
      <c r="A81" s="494"/>
      <c r="B81" s="494"/>
      <c r="C81" s="494"/>
      <c r="D81" s="494"/>
      <c r="E81" s="494"/>
      <c r="F81" s="494"/>
      <c r="G81" s="494"/>
      <c r="H81" s="494"/>
      <c r="I81" s="494"/>
      <c r="J81" s="494"/>
      <c r="K81" s="1919" t="s">
        <v>2625</v>
      </c>
      <c r="L81" s="1919"/>
      <c r="N81" s="1911" t="s">
        <v>2626</v>
      </c>
      <c r="O81" s="1911"/>
      <c r="Q81" s="1485" t="s">
        <v>2627</v>
      </c>
      <c r="R81" s="1485"/>
      <c r="T81" s="1491" t="s">
        <v>2628</v>
      </c>
      <c r="U81" s="1491"/>
      <c r="Z81" s="1913" t="s">
        <v>2629</v>
      </c>
      <c r="AA81" s="1913"/>
      <c r="AC81" s="1909" t="s">
        <v>2630</v>
      </c>
      <c r="AD81" s="1909"/>
      <c r="AF81" s="1907" t="s">
        <v>2631</v>
      </c>
      <c r="AG81" s="1907"/>
      <c r="AI81" s="1914" t="s">
        <v>2632</v>
      </c>
      <c r="AJ81" s="1914"/>
      <c r="AL81" s="1915" t="s">
        <v>2633</v>
      </c>
      <c r="AM81" s="1915"/>
      <c r="AO81" s="1917" t="s">
        <v>2634</v>
      </c>
      <c r="AP81" s="1917"/>
    </row>
    <row r="82" spans="1:42">
      <c r="A82" s="494"/>
      <c r="B82" s="494"/>
      <c r="C82" s="494"/>
      <c r="D82" s="494"/>
      <c r="E82" s="494"/>
      <c r="F82" s="494"/>
      <c r="G82" s="494"/>
      <c r="H82" s="494"/>
      <c r="I82" s="494"/>
      <c r="J82" s="494"/>
      <c r="K82" s="1881"/>
      <c r="L82" s="1881"/>
      <c r="N82" s="1912"/>
      <c r="O82" s="1912"/>
      <c r="Q82" s="1486"/>
      <c r="R82" s="1486"/>
      <c r="T82" s="1492"/>
      <c r="U82" s="1492"/>
      <c r="Z82" s="1877"/>
      <c r="AA82" s="1877"/>
      <c r="AC82" s="1910"/>
      <c r="AD82" s="1910"/>
      <c r="AF82" s="1908"/>
      <c r="AG82" s="1908"/>
      <c r="AI82" s="1890"/>
      <c r="AJ82" s="1890"/>
      <c r="AL82" s="1916"/>
      <c r="AM82" s="1916"/>
      <c r="AO82" s="1918"/>
      <c r="AP82" s="1918"/>
    </row>
    <row r="83" spans="1:42" ht="15.75" thickBot="1">
      <c r="A83" s="494"/>
      <c r="B83" s="494"/>
      <c r="C83" s="494"/>
      <c r="D83" s="494"/>
      <c r="E83" s="494"/>
      <c r="F83" s="494"/>
      <c r="G83" s="494"/>
      <c r="H83" s="494"/>
      <c r="I83" s="494"/>
      <c r="J83" s="494"/>
      <c r="Z83" s="514"/>
      <c r="AA83" s="514"/>
      <c r="AL83" s="491"/>
      <c r="AM83" s="491"/>
      <c r="AO83" s="491"/>
      <c r="AP83" s="491"/>
    </row>
    <row r="84" spans="1:42">
      <c r="A84" s="494"/>
      <c r="B84" s="494"/>
      <c r="C84" s="494"/>
      <c r="D84" s="494"/>
      <c r="E84" s="494"/>
      <c r="F84" s="494"/>
      <c r="G84" s="494"/>
      <c r="H84" s="494"/>
      <c r="I84" s="494"/>
      <c r="J84" s="494"/>
      <c r="K84" s="1483" t="s">
        <v>2635</v>
      </c>
      <c r="L84" s="1483"/>
      <c r="N84" s="1911" t="s">
        <v>2636</v>
      </c>
      <c r="O84" s="1911"/>
      <c r="Q84" s="1485" t="s">
        <v>2637</v>
      </c>
      <c r="R84" s="1485"/>
      <c r="T84" s="1491" t="s">
        <v>2638</v>
      </c>
      <c r="U84" s="1491"/>
      <c r="Z84" s="1913" t="s">
        <v>2639</v>
      </c>
      <c r="AA84" s="1913"/>
      <c r="AC84" s="1909" t="s">
        <v>2640</v>
      </c>
      <c r="AD84" s="1909"/>
      <c r="AF84" s="1907" t="s">
        <v>2641</v>
      </c>
      <c r="AG84" s="1907"/>
      <c r="AI84" s="1914" t="s">
        <v>2642</v>
      </c>
      <c r="AJ84" s="1914"/>
      <c r="AL84" s="1915" t="s">
        <v>2643</v>
      </c>
      <c r="AM84" s="1915"/>
      <c r="AO84" s="1917" t="s">
        <v>2644</v>
      </c>
      <c r="AP84" s="1917"/>
    </row>
    <row r="85" spans="1:42">
      <c r="A85" s="494"/>
      <c r="B85" s="494"/>
      <c r="C85" s="494"/>
      <c r="D85" s="494"/>
      <c r="E85" s="494"/>
      <c r="F85" s="494"/>
      <c r="G85" s="494"/>
      <c r="H85" s="494"/>
      <c r="I85" s="494"/>
      <c r="J85" s="494"/>
      <c r="K85" s="1484"/>
      <c r="L85" s="1484"/>
      <c r="N85" s="1912"/>
      <c r="O85" s="1912"/>
      <c r="Q85" s="1486"/>
      <c r="R85" s="1486"/>
      <c r="T85" s="1492"/>
      <c r="U85" s="1492"/>
      <c r="Z85" s="1877"/>
      <c r="AA85" s="1877"/>
      <c r="AC85" s="1910"/>
      <c r="AD85" s="1910"/>
      <c r="AF85" s="1908"/>
      <c r="AG85" s="1908"/>
      <c r="AI85" s="1890"/>
      <c r="AJ85" s="1890"/>
      <c r="AL85" s="1916"/>
      <c r="AM85" s="1916"/>
      <c r="AO85" s="1918"/>
      <c r="AP85" s="1918"/>
    </row>
    <row r="86" spans="1:42" ht="15.75" thickBot="1">
      <c r="A86" s="494"/>
      <c r="B86" s="494"/>
      <c r="C86" s="494"/>
      <c r="D86" s="494"/>
      <c r="E86" s="494"/>
      <c r="F86" s="494"/>
      <c r="G86" s="494"/>
      <c r="H86" s="494"/>
      <c r="I86" s="494"/>
      <c r="J86" s="494"/>
      <c r="T86" s="491"/>
      <c r="U86" s="491"/>
      <c r="Z86" s="514"/>
      <c r="AA86" s="514"/>
      <c r="AL86" s="491"/>
      <c r="AM86" s="491"/>
      <c r="AO86" s="491"/>
      <c r="AP86" s="491"/>
    </row>
    <row r="87" spans="1:42">
      <c r="A87" s="494"/>
      <c r="B87" s="494"/>
      <c r="C87" s="494"/>
      <c r="D87" s="494"/>
      <c r="E87" s="494"/>
      <c r="F87" s="494"/>
      <c r="G87" s="494"/>
      <c r="H87" s="494"/>
      <c r="I87" s="494"/>
      <c r="J87" s="494"/>
      <c r="K87" s="1480" t="s">
        <v>2645</v>
      </c>
      <c r="L87" s="1480"/>
      <c r="N87" s="1911" t="s">
        <v>2646</v>
      </c>
      <c r="O87" s="1911"/>
      <c r="Q87" s="1485" t="s">
        <v>2647</v>
      </c>
      <c r="R87" s="1485"/>
      <c r="T87" s="1491" t="s">
        <v>2648</v>
      </c>
      <c r="U87" s="1491"/>
      <c r="Z87" s="1913" t="s">
        <v>2649</v>
      </c>
      <c r="AA87" s="1913"/>
      <c r="AC87" s="1909" t="s">
        <v>2650</v>
      </c>
      <c r="AD87" s="1909"/>
      <c r="AF87" s="1907" t="s">
        <v>2651</v>
      </c>
      <c r="AG87" s="1907"/>
      <c r="AI87" s="1914" t="s">
        <v>2652</v>
      </c>
      <c r="AJ87" s="1914"/>
      <c r="AL87" s="1915" t="s">
        <v>2653</v>
      </c>
      <c r="AM87" s="1915"/>
      <c r="AO87" s="1917" t="s">
        <v>2654</v>
      </c>
      <c r="AP87" s="1917"/>
    </row>
    <row r="88" spans="1:42">
      <c r="A88" s="494"/>
      <c r="B88" s="494"/>
      <c r="C88" s="494"/>
      <c r="D88" s="494"/>
      <c r="E88" s="494"/>
      <c r="F88" s="494"/>
      <c r="G88" s="494"/>
      <c r="H88" s="494"/>
      <c r="I88" s="494"/>
      <c r="J88" s="494"/>
      <c r="K88" s="1481"/>
      <c r="L88" s="1481"/>
      <c r="N88" s="1912"/>
      <c r="O88" s="1912"/>
      <c r="Q88" s="1486"/>
      <c r="R88" s="1486"/>
      <c r="T88" s="1492"/>
      <c r="U88" s="1492"/>
      <c r="Z88" s="1877"/>
      <c r="AA88" s="1877"/>
      <c r="AC88" s="1910"/>
      <c r="AD88" s="1910"/>
      <c r="AF88" s="1908"/>
      <c r="AG88" s="1908"/>
      <c r="AI88" s="1890"/>
      <c r="AJ88" s="1890"/>
      <c r="AL88" s="1916"/>
      <c r="AM88" s="1916"/>
      <c r="AO88" s="1918"/>
      <c r="AP88" s="1918"/>
    </row>
    <row r="89" spans="1:42" ht="15.75" thickBot="1">
      <c r="A89" s="494"/>
      <c r="B89" s="494"/>
      <c r="C89" s="494"/>
      <c r="D89" s="494"/>
      <c r="E89" s="494"/>
      <c r="F89" s="494"/>
      <c r="G89" s="494"/>
      <c r="H89" s="494"/>
      <c r="I89" s="494"/>
      <c r="J89" s="494"/>
      <c r="Q89" s="491"/>
      <c r="R89" s="491"/>
      <c r="T89" s="491"/>
      <c r="U89" s="491"/>
      <c r="Z89" s="514"/>
      <c r="AA89" s="514"/>
      <c r="AL89" s="491"/>
      <c r="AM89" s="491"/>
      <c r="AO89" s="491"/>
      <c r="AP89" s="491"/>
    </row>
    <row r="90" spans="1:42">
      <c r="A90" s="494"/>
      <c r="B90" s="494"/>
      <c r="C90" s="494"/>
      <c r="D90" s="494"/>
      <c r="E90" s="494"/>
      <c r="F90" s="494"/>
      <c r="G90" s="494"/>
      <c r="H90" s="494"/>
      <c r="I90" s="494"/>
      <c r="J90" s="494"/>
      <c r="K90" s="2" t="s">
        <v>2655</v>
      </c>
      <c r="L90" s="2"/>
      <c r="N90" s="1911" t="s">
        <v>2656</v>
      </c>
      <c r="O90" s="1911"/>
      <c r="Q90" s="1485" t="s">
        <v>2657</v>
      </c>
      <c r="R90" s="1485"/>
      <c r="T90" s="1491" t="s">
        <v>2658</v>
      </c>
      <c r="U90" s="1491"/>
      <c r="Z90" s="1913" t="s">
        <v>2659</v>
      </c>
      <c r="AA90" s="1913"/>
      <c r="AC90" s="1909" t="s">
        <v>2660</v>
      </c>
      <c r="AD90" s="1909"/>
      <c r="AF90" s="1907" t="s">
        <v>2661</v>
      </c>
      <c r="AG90" s="1907"/>
      <c r="AI90" s="1914" t="s">
        <v>2662</v>
      </c>
      <c r="AJ90" s="1914"/>
      <c r="AL90" s="1915" t="s">
        <v>2663</v>
      </c>
      <c r="AM90" s="1915"/>
      <c r="AO90" s="1917" t="s">
        <v>2664</v>
      </c>
      <c r="AP90" s="1917"/>
    </row>
    <row r="91" spans="1:42">
      <c r="A91" s="494"/>
      <c r="B91" s="494"/>
      <c r="C91" s="494"/>
      <c r="D91" s="494"/>
      <c r="E91" s="494"/>
      <c r="F91" s="494"/>
      <c r="G91" s="494"/>
      <c r="H91" s="494"/>
      <c r="I91" s="494"/>
      <c r="J91" s="494"/>
      <c r="K91" s="1472"/>
      <c r="L91" s="1472"/>
      <c r="N91" s="1912"/>
      <c r="O91" s="1912"/>
      <c r="Q91" s="1486"/>
      <c r="R91" s="1486"/>
      <c r="T91" s="1492"/>
      <c r="U91" s="1492"/>
      <c r="Z91" s="1877"/>
      <c r="AA91" s="1877"/>
      <c r="AC91" s="1910"/>
      <c r="AD91" s="1910"/>
      <c r="AF91" s="1908"/>
      <c r="AG91" s="1908"/>
      <c r="AI91" s="1890"/>
      <c r="AJ91" s="1890"/>
      <c r="AL91" s="1916"/>
      <c r="AM91" s="1916"/>
      <c r="AO91" s="1918"/>
      <c r="AP91" s="1918"/>
    </row>
    <row r="92" spans="1:42" ht="15.75" thickBot="1">
      <c r="A92" s="494"/>
      <c r="B92" s="494"/>
      <c r="C92" s="494"/>
      <c r="D92" s="494"/>
      <c r="E92" s="494"/>
      <c r="F92" s="494"/>
      <c r="G92" s="494"/>
      <c r="H92" s="494"/>
      <c r="I92" s="494"/>
      <c r="J92" s="494"/>
      <c r="Q92" s="491"/>
      <c r="R92" s="491"/>
      <c r="T92" s="491"/>
      <c r="U92" s="491"/>
      <c r="Z92" s="514"/>
      <c r="AA92" s="514"/>
      <c r="AL92" s="491"/>
      <c r="AM92" s="491"/>
      <c r="AO92" s="491"/>
      <c r="AP92" s="491"/>
    </row>
    <row r="93" spans="1:42">
      <c r="A93" s="494"/>
      <c r="B93" s="494"/>
      <c r="C93" s="494"/>
      <c r="D93" s="494"/>
      <c r="E93" s="494"/>
      <c r="F93" s="494"/>
      <c r="G93" s="494"/>
      <c r="H93" s="494"/>
      <c r="I93" s="494"/>
      <c r="J93" s="494"/>
      <c r="K93" s="2" t="s">
        <v>2665</v>
      </c>
      <c r="L93" s="2"/>
      <c r="N93" s="1475" t="s">
        <v>2666</v>
      </c>
      <c r="O93" s="1475"/>
      <c r="Q93" s="1485" t="s">
        <v>2667</v>
      </c>
      <c r="R93" s="1485"/>
      <c r="T93" s="1491" t="s">
        <v>2574</v>
      </c>
      <c r="U93" s="1491"/>
      <c r="Z93" s="1913" t="s">
        <v>2668</v>
      </c>
      <c r="AA93" s="1913"/>
      <c r="AC93" s="1909" t="s">
        <v>2669</v>
      </c>
      <c r="AD93" s="1909"/>
      <c r="AF93" s="1907" t="s">
        <v>2670</v>
      </c>
      <c r="AG93" s="1907"/>
      <c r="AI93" s="1914"/>
      <c r="AJ93" s="1914"/>
      <c r="AL93" s="1915"/>
      <c r="AM93" s="1915"/>
      <c r="AO93" s="1917"/>
      <c r="AP93" s="1917"/>
    </row>
    <row r="94" spans="1:42">
      <c r="A94" s="494"/>
      <c r="B94" s="494"/>
      <c r="C94" s="494"/>
      <c r="D94" s="494"/>
      <c r="E94" s="494"/>
      <c r="F94" s="494"/>
      <c r="G94" s="494"/>
      <c r="H94" s="494"/>
      <c r="I94" s="494"/>
      <c r="J94" s="494"/>
      <c r="K94" s="1472"/>
      <c r="L94" s="1472"/>
      <c r="N94" s="1476"/>
      <c r="O94" s="1476"/>
      <c r="Q94" s="1486"/>
      <c r="R94" s="1486"/>
      <c r="T94" s="1492"/>
      <c r="U94" s="1492"/>
      <c r="Z94" s="1877"/>
      <c r="AA94" s="1877"/>
      <c r="AC94" s="1910"/>
      <c r="AD94" s="1910"/>
      <c r="AF94" s="1908"/>
      <c r="AG94" s="1908"/>
      <c r="AI94" s="1890"/>
      <c r="AJ94" s="1890"/>
      <c r="AL94" s="1916"/>
      <c r="AM94" s="1916"/>
      <c r="AO94" s="1918"/>
      <c r="AP94" s="1918"/>
    </row>
    <row r="95" spans="1:42" ht="15.75" thickBot="1">
      <c r="A95" s="494"/>
      <c r="B95" s="494"/>
      <c r="C95" s="494"/>
      <c r="D95" s="494"/>
      <c r="E95" s="494"/>
      <c r="F95" s="494"/>
      <c r="G95" s="494"/>
      <c r="H95" s="494"/>
      <c r="I95" s="494"/>
      <c r="J95" s="494"/>
      <c r="Q95" s="491"/>
      <c r="R95" s="491"/>
      <c r="T95" s="491"/>
      <c r="U95" s="491"/>
      <c r="Z95" s="514"/>
      <c r="AA95" s="514"/>
      <c r="AL95" s="491"/>
      <c r="AM95" s="491"/>
      <c r="AO95" s="491"/>
      <c r="AP95" s="491"/>
    </row>
    <row r="96" spans="1:42">
      <c r="A96" s="494"/>
      <c r="B96" s="494"/>
      <c r="C96" s="494"/>
      <c r="D96" s="494"/>
      <c r="E96" s="494"/>
      <c r="F96" s="494"/>
      <c r="G96" s="494"/>
      <c r="H96" s="494"/>
      <c r="I96" s="494"/>
      <c r="J96" s="494"/>
      <c r="K96" s="2" t="s">
        <v>2671</v>
      </c>
      <c r="L96" s="2"/>
      <c r="N96" s="1911" t="s">
        <v>2672</v>
      </c>
      <c r="O96" s="1911"/>
      <c r="Q96" s="1485" t="s">
        <v>2673</v>
      </c>
      <c r="R96" s="1485"/>
      <c r="T96" s="1491" t="s">
        <v>2674</v>
      </c>
      <c r="U96" s="1491"/>
      <c r="Z96" s="1913" t="s">
        <v>2675</v>
      </c>
      <c r="AA96" s="1913"/>
      <c r="AC96" s="1909" t="s">
        <v>2676</v>
      </c>
      <c r="AD96" s="1909"/>
      <c r="AF96" s="1907" t="s">
        <v>2677</v>
      </c>
      <c r="AG96" s="1907"/>
    </row>
    <row r="97" spans="1:33">
      <c r="A97" s="494"/>
      <c r="B97" s="494"/>
      <c r="C97" s="494"/>
      <c r="D97" s="494"/>
      <c r="E97" s="494"/>
      <c r="F97" s="494"/>
      <c r="G97" s="494"/>
      <c r="H97" s="494"/>
      <c r="I97" s="494"/>
      <c r="J97" s="494"/>
      <c r="K97" s="1472"/>
      <c r="L97" s="1472"/>
      <c r="N97" s="1912"/>
      <c r="O97" s="1912"/>
      <c r="Q97" s="1486"/>
      <c r="R97" s="1486"/>
      <c r="T97" s="1492"/>
      <c r="U97" s="1492"/>
      <c r="Z97" s="1877"/>
      <c r="AA97" s="1877"/>
      <c r="AC97" s="1910"/>
      <c r="AD97" s="1910"/>
      <c r="AF97" s="1908"/>
      <c r="AG97" s="1908"/>
    </row>
    <row r="98" spans="1:33" ht="15.75" thickBot="1">
      <c r="A98" s="494"/>
      <c r="B98" s="494"/>
      <c r="C98" s="494"/>
      <c r="D98" s="494"/>
      <c r="E98" s="494"/>
      <c r="F98" s="494"/>
      <c r="G98" s="494"/>
      <c r="H98" s="494"/>
      <c r="I98" s="494"/>
      <c r="J98" s="494"/>
      <c r="Q98" s="491"/>
      <c r="R98" s="491"/>
      <c r="T98" s="491"/>
      <c r="U98" s="491"/>
      <c r="Z98" s="514"/>
      <c r="AA98" s="514"/>
    </row>
    <row r="99" spans="1:33">
      <c r="A99" s="494"/>
      <c r="B99" s="494"/>
      <c r="C99" s="494"/>
      <c r="D99" s="494"/>
      <c r="E99" s="494"/>
      <c r="F99" s="494"/>
      <c r="G99" s="494"/>
      <c r="H99" s="494"/>
      <c r="I99" s="494"/>
      <c r="J99" s="494"/>
      <c r="K99" s="2" t="s">
        <v>2678</v>
      </c>
      <c r="L99" s="2"/>
      <c r="N99" s="1911" t="s">
        <v>2679</v>
      </c>
      <c r="O99" s="1911"/>
      <c r="Q99" s="1485" t="s">
        <v>2680</v>
      </c>
      <c r="R99" s="1485"/>
      <c r="T99" s="1491" t="s">
        <v>2681</v>
      </c>
      <c r="U99" s="1491"/>
      <c r="Z99" s="1913"/>
      <c r="AA99" s="1913"/>
      <c r="AC99" s="1909" t="s">
        <v>2682</v>
      </c>
      <c r="AD99" s="1909"/>
      <c r="AF99" s="1907" t="s">
        <v>2683</v>
      </c>
      <c r="AG99" s="1907"/>
    </row>
    <row r="100" spans="1:33">
      <c r="A100" s="494"/>
      <c r="B100" s="494"/>
      <c r="C100" s="494"/>
      <c r="D100" s="494"/>
      <c r="E100" s="494"/>
      <c r="F100" s="494"/>
      <c r="G100" s="494"/>
      <c r="H100" s="494"/>
      <c r="I100" s="494"/>
      <c r="J100" s="494"/>
      <c r="K100" s="1472"/>
      <c r="L100" s="1472"/>
      <c r="N100" s="1912"/>
      <c r="O100" s="1912"/>
      <c r="Q100" s="1486"/>
      <c r="R100" s="1486"/>
      <c r="T100" s="1492"/>
      <c r="U100" s="1492"/>
      <c r="Z100" s="1877"/>
      <c r="AA100" s="1877"/>
      <c r="AC100" s="1910"/>
      <c r="AD100" s="1910"/>
      <c r="AF100" s="1908"/>
      <c r="AG100" s="1908"/>
    </row>
    <row r="101" spans="1:33" ht="15.75" thickBot="1">
      <c r="A101" s="494"/>
      <c r="B101" s="494"/>
      <c r="C101" s="494"/>
      <c r="D101" s="494"/>
      <c r="E101" s="494"/>
      <c r="F101" s="494"/>
      <c r="G101" s="494"/>
      <c r="H101" s="494"/>
      <c r="I101" s="494"/>
      <c r="J101" s="494"/>
      <c r="Q101" s="491"/>
      <c r="R101" s="491"/>
      <c r="T101" s="491"/>
      <c r="U101" s="491"/>
      <c r="Z101" s="514"/>
      <c r="AA101" s="514"/>
    </row>
    <row r="102" spans="1:33">
      <c r="A102" s="494"/>
      <c r="B102" s="494"/>
      <c r="C102" s="494"/>
      <c r="D102" s="494"/>
      <c r="E102" s="494"/>
      <c r="F102" s="494"/>
      <c r="G102" s="494"/>
      <c r="H102" s="494"/>
      <c r="I102" s="494"/>
      <c r="J102" s="494"/>
      <c r="K102" s="2" t="s">
        <v>2684</v>
      </c>
      <c r="L102" s="2"/>
      <c r="N102" s="1911" t="s">
        <v>2685</v>
      </c>
      <c r="O102" s="1911"/>
      <c r="Q102" s="1485" t="s">
        <v>2686</v>
      </c>
      <c r="R102" s="1485"/>
      <c r="T102" s="1491" t="s">
        <v>2687</v>
      </c>
      <c r="U102" s="1491"/>
      <c r="AC102" s="1909" t="s">
        <v>2688</v>
      </c>
      <c r="AD102" s="1909"/>
      <c r="AF102" s="1907" t="s">
        <v>2689</v>
      </c>
      <c r="AG102" s="1907"/>
    </row>
    <row r="103" spans="1:33">
      <c r="A103" s="494"/>
      <c r="B103" s="494"/>
      <c r="C103" s="494"/>
      <c r="D103" s="494"/>
      <c r="E103" s="494"/>
      <c r="F103" s="494"/>
      <c r="G103" s="494"/>
      <c r="H103" s="494"/>
      <c r="I103" s="494"/>
      <c r="J103" s="494"/>
      <c r="K103" s="1472"/>
      <c r="L103" s="1472"/>
      <c r="N103" s="1912"/>
      <c r="O103" s="1912"/>
      <c r="Q103" s="1486"/>
      <c r="R103" s="1486"/>
      <c r="T103" s="1492"/>
      <c r="U103" s="1492"/>
      <c r="AC103" s="1910"/>
      <c r="AD103" s="1910"/>
      <c r="AF103" s="1908"/>
      <c r="AG103" s="1908"/>
    </row>
    <row r="104" spans="1:33" ht="15.75" thickBot="1">
      <c r="A104" s="494"/>
      <c r="B104" s="494"/>
      <c r="C104" s="494"/>
      <c r="D104" s="494"/>
      <c r="E104" s="494"/>
      <c r="F104" s="494"/>
      <c r="G104" s="494"/>
      <c r="H104" s="494"/>
      <c r="I104" s="494"/>
      <c r="J104" s="494"/>
      <c r="Q104" s="491"/>
      <c r="R104" s="491"/>
      <c r="T104" s="491"/>
      <c r="U104" s="491"/>
    </row>
    <row r="105" spans="1:33">
      <c r="A105" s="494"/>
      <c r="B105" s="494"/>
      <c r="C105" s="494"/>
      <c r="D105" s="494"/>
      <c r="E105" s="494"/>
      <c r="F105" s="494"/>
      <c r="G105" s="494"/>
      <c r="H105" s="494"/>
      <c r="I105" s="494"/>
      <c r="J105" s="494"/>
      <c r="K105" s="2" t="s">
        <v>2690</v>
      </c>
      <c r="L105" s="2"/>
      <c r="N105" s="1911" t="s">
        <v>2691</v>
      </c>
      <c r="O105" s="1911"/>
      <c r="Q105" s="1485" t="s">
        <v>2692</v>
      </c>
      <c r="R105" s="1485"/>
      <c r="T105" s="1491" t="s">
        <v>2693</v>
      </c>
      <c r="U105" s="1491"/>
      <c r="AC105" s="1909" t="s">
        <v>2694</v>
      </c>
      <c r="AD105" s="1909"/>
      <c r="AF105" s="1907" t="s">
        <v>2695</v>
      </c>
      <c r="AG105" s="1907"/>
    </row>
    <row r="106" spans="1:33">
      <c r="A106" s="494"/>
      <c r="B106" s="494"/>
      <c r="C106" s="494"/>
      <c r="D106" s="494"/>
      <c r="E106" s="494"/>
      <c r="F106" s="494"/>
      <c r="G106" s="494"/>
      <c r="H106" s="494"/>
      <c r="I106" s="494"/>
      <c r="J106" s="494"/>
      <c r="K106" s="1472"/>
      <c r="L106" s="1472"/>
      <c r="N106" s="1912"/>
      <c r="O106" s="1912"/>
      <c r="Q106" s="1486"/>
      <c r="R106" s="1486"/>
      <c r="T106" s="1492"/>
      <c r="U106" s="1492"/>
      <c r="AC106" s="1910"/>
      <c r="AD106" s="1910"/>
      <c r="AF106" s="1908"/>
      <c r="AG106" s="1908"/>
    </row>
    <row r="107" spans="1:33" ht="15.75" thickBot="1">
      <c r="A107" s="494"/>
      <c r="B107" s="494"/>
      <c r="C107" s="494"/>
      <c r="D107" s="494"/>
      <c r="E107" s="494"/>
      <c r="F107" s="494"/>
      <c r="G107" s="494"/>
      <c r="H107" s="494"/>
      <c r="I107" s="494"/>
      <c r="J107" s="494"/>
      <c r="Q107" s="491"/>
      <c r="R107" s="491"/>
      <c r="T107" s="491"/>
      <c r="U107" s="491"/>
    </row>
    <row r="108" spans="1:33">
      <c r="A108" s="494"/>
      <c r="B108" s="494"/>
      <c r="C108" s="494"/>
      <c r="D108" s="494"/>
      <c r="E108" s="494"/>
      <c r="F108" s="494"/>
      <c r="G108" s="494"/>
      <c r="H108" s="494"/>
      <c r="I108" s="494"/>
      <c r="J108" s="494"/>
      <c r="K108" s="2" t="s">
        <v>2696</v>
      </c>
      <c r="L108" s="2"/>
      <c r="N108" s="1911" t="s">
        <v>2697</v>
      </c>
      <c r="O108" s="1911"/>
      <c r="Q108" s="1485" t="s">
        <v>2698</v>
      </c>
      <c r="R108" s="1485"/>
      <c r="T108" s="1491" t="s">
        <v>2699</v>
      </c>
      <c r="U108" s="1491"/>
      <c r="AC108" s="1909" t="s">
        <v>2700</v>
      </c>
      <c r="AD108" s="1909"/>
      <c r="AF108" s="1907" t="s">
        <v>2701</v>
      </c>
      <c r="AG108" s="1907"/>
    </row>
    <row r="109" spans="1:33">
      <c r="A109" s="494"/>
      <c r="B109" s="494"/>
      <c r="C109" s="494"/>
      <c r="D109" s="494"/>
      <c r="E109" s="494"/>
      <c r="F109" s="494"/>
      <c r="G109" s="494"/>
      <c r="H109" s="494"/>
      <c r="I109" s="494"/>
      <c r="J109" s="494"/>
      <c r="K109" s="1472"/>
      <c r="L109" s="1472"/>
      <c r="N109" s="1912"/>
      <c r="O109" s="1912"/>
      <c r="Q109" s="1486"/>
      <c r="R109" s="1486"/>
      <c r="T109" s="1492"/>
      <c r="U109" s="1492"/>
      <c r="AC109" s="1910"/>
      <c r="AD109" s="1910"/>
      <c r="AF109" s="1908"/>
      <c r="AG109" s="1908"/>
    </row>
    <row r="110" spans="1:33" ht="15.75" thickBot="1">
      <c r="A110" s="494"/>
      <c r="B110" s="494"/>
      <c r="C110" s="494"/>
      <c r="D110" s="494"/>
      <c r="E110" s="494"/>
      <c r="F110" s="494"/>
      <c r="G110" s="494"/>
      <c r="H110" s="494"/>
      <c r="I110" s="494"/>
      <c r="J110" s="494"/>
      <c r="Q110" s="491"/>
      <c r="R110" s="491"/>
      <c r="T110" s="491"/>
      <c r="U110" s="491"/>
    </row>
    <row r="111" spans="1:33">
      <c r="A111" s="494"/>
      <c r="B111" s="494"/>
      <c r="C111" s="494"/>
      <c r="D111" s="494"/>
      <c r="E111" s="494"/>
      <c r="F111" s="494"/>
      <c r="G111" s="494"/>
      <c r="H111" s="494"/>
      <c r="I111" s="494"/>
      <c r="J111" s="494"/>
      <c r="K111" s="2" t="s">
        <v>2702</v>
      </c>
      <c r="L111" s="2"/>
      <c r="N111" s="1911" t="s">
        <v>2703</v>
      </c>
      <c r="O111" s="1911"/>
      <c r="Q111" s="1485" t="s">
        <v>2704</v>
      </c>
      <c r="R111" s="1485"/>
      <c r="T111" s="1491" t="s">
        <v>2705</v>
      </c>
      <c r="U111" s="1491"/>
      <c r="AC111" s="1909" t="s">
        <v>2706</v>
      </c>
      <c r="AD111" s="1909"/>
      <c r="AF111" s="1907" t="s">
        <v>2707</v>
      </c>
      <c r="AG111" s="1907"/>
    </row>
    <row r="112" spans="1:33">
      <c r="A112" s="494"/>
      <c r="B112" s="494"/>
      <c r="C112" s="494"/>
      <c r="D112" s="494"/>
      <c r="E112" s="494"/>
      <c r="F112" s="494"/>
      <c r="G112" s="494"/>
      <c r="H112" s="494"/>
      <c r="I112" s="494"/>
      <c r="J112" s="494"/>
      <c r="K112" s="1472"/>
      <c r="L112" s="1472"/>
      <c r="N112" s="1912"/>
      <c r="O112" s="1912"/>
      <c r="Q112" s="1486"/>
      <c r="R112" s="1486"/>
      <c r="T112" s="1492"/>
      <c r="U112" s="1492"/>
      <c r="AC112" s="1910"/>
      <c r="AD112" s="1910"/>
      <c r="AF112" s="1908"/>
      <c r="AG112" s="1908"/>
    </row>
    <row r="113" spans="1:33" ht="15.75" thickBot="1">
      <c r="A113" s="494"/>
      <c r="B113" s="494"/>
      <c r="C113" s="494"/>
      <c r="D113" s="494"/>
      <c r="E113" s="494"/>
      <c r="F113" s="494"/>
      <c r="G113" s="494"/>
      <c r="H113" s="494"/>
      <c r="I113" s="494"/>
      <c r="J113" s="494"/>
      <c r="Q113" s="491"/>
      <c r="R113" s="491"/>
      <c r="T113" s="491"/>
      <c r="U113" s="491"/>
    </row>
    <row r="114" spans="1:33">
      <c r="A114" s="494"/>
      <c r="B114" s="494"/>
      <c r="C114" s="494"/>
      <c r="D114" s="494"/>
      <c r="E114" s="494"/>
      <c r="F114" s="494"/>
      <c r="G114" s="494"/>
      <c r="H114" s="494"/>
      <c r="I114" s="494"/>
      <c r="J114" s="494"/>
      <c r="K114" s="2" t="s">
        <v>2708</v>
      </c>
      <c r="L114" s="2"/>
      <c r="N114" s="1911" t="s">
        <v>2709</v>
      </c>
      <c r="O114" s="1911"/>
      <c r="Q114" s="1485" t="s">
        <v>2710</v>
      </c>
      <c r="R114" s="1485"/>
      <c r="T114" s="1491" t="s">
        <v>2711</v>
      </c>
      <c r="U114" s="1491"/>
      <c r="AC114" s="1909" t="s">
        <v>2712</v>
      </c>
      <c r="AD114" s="1909"/>
      <c r="AF114" s="1907" t="s">
        <v>2713</v>
      </c>
      <c r="AG114" s="1907"/>
    </row>
    <row r="115" spans="1:33">
      <c r="A115" s="494"/>
      <c r="B115" s="494"/>
      <c r="C115" s="494"/>
      <c r="D115" s="494"/>
      <c r="E115" s="494"/>
      <c r="F115" s="494"/>
      <c r="G115" s="494"/>
      <c r="H115" s="494"/>
      <c r="I115" s="494"/>
      <c r="J115" s="494"/>
      <c r="K115" s="1472"/>
      <c r="L115" s="1472"/>
      <c r="N115" s="1912"/>
      <c r="O115" s="1912"/>
      <c r="Q115" s="1486"/>
      <c r="R115" s="1486"/>
      <c r="T115" s="1492"/>
      <c r="U115" s="1492"/>
      <c r="AC115" s="1910"/>
      <c r="AD115" s="1910"/>
      <c r="AF115" s="1908"/>
      <c r="AG115" s="1908"/>
    </row>
    <row r="116" spans="1:33" ht="15.75" thickBot="1">
      <c r="A116" s="494"/>
      <c r="B116" s="494"/>
      <c r="C116" s="494"/>
      <c r="D116" s="494"/>
      <c r="E116" s="494"/>
      <c r="F116" s="494"/>
      <c r="G116" s="494"/>
      <c r="H116" s="494"/>
      <c r="I116" s="494"/>
      <c r="J116" s="494"/>
      <c r="Q116" s="491"/>
      <c r="R116" s="491"/>
      <c r="T116" s="491"/>
      <c r="U116" s="491"/>
    </row>
    <row r="117" spans="1:33">
      <c r="A117" s="494"/>
      <c r="B117" s="494"/>
      <c r="C117" s="494"/>
      <c r="D117" s="494"/>
      <c r="E117" s="494"/>
      <c r="F117" s="494"/>
      <c r="G117" s="494"/>
      <c r="H117" s="494"/>
      <c r="I117" s="494"/>
      <c r="J117" s="494"/>
      <c r="K117" s="2"/>
      <c r="L117" s="2"/>
      <c r="N117" s="1911" t="s">
        <v>2714</v>
      </c>
      <c r="O117" s="1911"/>
      <c r="Q117" s="1485" t="s">
        <v>2433</v>
      </c>
      <c r="R117" s="1485"/>
      <c r="T117" s="1491" t="s">
        <v>2715</v>
      </c>
      <c r="U117" s="1491"/>
      <c r="AC117" s="1909" t="s">
        <v>2716</v>
      </c>
      <c r="AD117" s="1909"/>
      <c r="AF117" s="1907" t="s">
        <v>2717</v>
      </c>
      <c r="AG117" s="1907"/>
    </row>
    <row r="118" spans="1:33">
      <c r="A118" s="494"/>
      <c r="B118" s="494"/>
      <c r="C118" s="494"/>
      <c r="D118" s="494"/>
      <c r="E118" s="494"/>
      <c r="F118" s="494"/>
      <c r="G118" s="494"/>
      <c r="H118" s="494"/>
      <c r="I118" s="494"/>
      <c r="J118" s="494"/>
      <c r="K118" s="1472"/>
      <c r="L118" s="1472"/>
      <c r="N118" s="1912"/>
      <c r="O118" s="1912"/>
      <c r="Q118" s="1486"/>
      <c r="R118" s="1486"/>
      <c r="T118" s="1492"/>
      <c r="U118" s="1492"/>
      <c r="AC118" s="1910"/>
      <c r="AD118" s="1910"/>
      <c r="AF118" s="1908"/>
      <c r="AG118" s="1908"/>
    </row>
    <row r="119" spans="1:33" ht="15.75" thickBot="1">
      <c r="A119" s="494"/>
      <c r="B119" s="494"/>
      <c r="C119" s="494"/>
      <c r="D119" s="494"/>
      <c r="E119" s="494"/>
      <c r="F119" s="494"/>
      <c r="G119" s="494"/>
      <c r="H119" s="494"/>
      <c r="I119" s="494"/>
      <c r="J119" s="494"/>
      <c r="T119" s="491"/>
      <c r="U119" s="491"/>
      <c r="AC119" s="521">
        <v>1</v>
      </c>
      <c r="AD119" s="521">
        <v>1</v>
      </c>
      <c r="AF119" s="521">
        <v>1</v>
      </c>
      <c r="AG119" s="521">
        <v>1</v>
      </c>
    </row>
    <row r="120" spans="1:33">
      <c r="A120" s="494"/>
      <c r="B120" s="494"/>
      <c r="C120" s="494"/>
      <c r="D120" s="494"/>
      <c r="E120" s="494"/>
      <c r="F120" s="494"/>
      <c r="G120" s="494"/>
      <c r="H120" s="494"/>
      <c r="I120" s="494"/>
      <c r="J120" s="494"/>
      <c r="N120" s="1911" t="s">
        <v>2718</v>
      </c>
      <c r="O120" s="1911"/>
      <c r="Q120" s="1485"/>
      <c r="R120" s="1485"/>
      <c r="T120" s="1491" t="s">
        <v>2434</v>
      </c>
      <c r="U120" s="1491"/>
      <c r="AC120" s="1909" t="s">
        <v>2719</v>
      </c>
      <c r="AD120" s="1909"/>
      <c r="AF120" s="1907" t="s">
        <v>2720</v>
      </c>
      <c r="AG120" s="1907"/>
    </row>
    <row r="121" spans="1:33">
      <c r="A121" s="494"/>
      <c r="B121" s="494"/>
      <c r="C121" s="494"/>
      <c r="D121" s="494"/>
      <c r="E121" s="494"/>
      <c r="F121" s="494"/>
      <c r="G121" s="494"/>
      <c r="H121" s="494"/>
      <c r="I121" s="494"/>
      <c r="J121" s="494"/>
      <c r="N121" s="1912"/>
      <c r="O121" s="1912"/>
      <c r="Q121" s="1486"/>
      <c r="R121" s="1486"/>
      <c r="T121" s="1492"/>
      <c r="U121" s="1492"/>
      <c r="AC121" s="1910"/>
      <c r="AD121" s="1910"/>
      <c r="AF121" s="1908"/>
      <c r="AG121" s="1908"/>
    </row>
    <row r="122" spans="1:33" ht="15.75" thickBot="1">
      <c r="A122" s="494"/>
      <c r="B122" s="494"/>
      <c r="C122" s="494"/>
      <c r="D122" s="494"/>
      <c r="E122" s="494"/>
      <c r="F122" s="494"/>
      <c r="G122" s="494"/>
      <c r="H122" s="494"/>
      <c r="I122" s="494"/>
      <c r="J122" s="494"/>
      <c r="AC122" s="521">
        <v>1</v>
      </c>
      <c r="AD122" s="521">
        <v>1</v>
      </c>
      <c r="AF122" s="521">
        <v>1</v>
      </c>
      <c r="AG122" s="521">
        <v>1</v>
      </c>
    </row>
    <row r="123" spans="1:33">
      <c r="A123" s="494"/>
      <c r="B123" s="494"/>
      <c r="C123" s="494"/>
      <c r="D123" s="494"/>
      <c r="E123" s="494"/>
      <c r="F123" s="494"/>
      <c r="G123" s="494"/>
      <c r="H123" s="494"/>
      <c r="I123" s="494"/>
      <c r="J123" s="494"/>
      <c r="N123" s="1911" t="s">
        <v>2721</v>
      </c>
      <c r="O123" s="1911"/>
      <c r="T123" s="1491"/>
      <c r="U123" s="1491"/>
      <c r="AC123" s="1909" t="s">
        <v>2722</v>
      </c>
      <c r="AD123" s="1909"/>
      <c r="AF123" s="1907" t="s">
        <v>2723</v>
      </c>
      <c r="AG123" s="1907"/>
    </row>
    <row r="124" spans="1:33">
      <c r="A124" s="494"/>
      <c r="B124" s="494"/>
      <c r="C124" s="494"/>
      <c r="D124" s="494"/>
      <c r="E124" s="494"/>
      <c r="F124" s="494"/>
      <c r="G124" s="494"/>
      <c r="H124" s="494"/>
      <c r="I124" s="494"/>
      <c r="J124" s="494"/>
      <c r="N124" s="1912"/>
      <c r="O124" s="1912"/>
      <c r="T124" s="1492"/>
      <c r="U124" s="1492"/>
      <c r="AC124" s="1910"/>
      <c r="AD124" s="1910"/>
      <c r="AF124" s="1908"/>
      <c r="AG124" s="1908"/>
    </row>
    <row r="125" spans="1:33" ht="15.75" thickBot="1">
      <c r="A125" s="494"/>
      <c r="B125" s="494"/>
      <c r="C125" s="494"/>
      <c r="D125" s="494"/>
      <c r="E125" s="494"/>
      <c r="F125" s="494"/>
      <c r="G125" s="494"/>
      <c r="H125" s="494"/>
      <c r="I125" s="494"/>
      <c r="J125" s="494"/>
      <c r="AC125" s="521">
        <v>1</v>
      </c>
      <c r="AD125" s="521">
        <v>1</v>
      </c>
      <c r="AF125" s="521">
        <v>1</v>
      </c>
      <c r="AG125" s="521">
        <v>1</v>
      </c>
    </row>
    <row r="126" spans="1:33">
      <c r="A126" s="494"/>
      <c r="B126" s="494"/>
      <c r="C126" s="494"/>
      <c r="D126" s="494"/>
      <c r="E126" s="494"/>
      <c r="F126" s="494"/>
      <c r="G126" s="494"/>
      <c r="H126" s="494"/>
      <c r="I126" s="494"/>
      <c r="J126" s="494"/>
      <c r="N126" s="1911" t="s">
        <v>2724</v>
      </c>
      <c r="O126" s="1911"/>
      <c r="AC126" s="1909" t="s">
        <v>2725</v>
      </c>
      <c r="AD126" s="1909"/>
      <c r="AF126" s="1907" t="s">
        <v>2726</v>
      </c>
      <c r="AG126" s="1907"/>
    </row>
    <row r="127" spans="1:33">
      <c r="A127" s="494"/>
      <c r="B127" s="494"/>
      <c r="C127" s="494"/>
      <c r="D127" s="494"/>
      <c r="E127" s="494"/>
      <c r="F127" s="494"/>
      <c r="G127" s="494"/>
      <c r="H127" s="494"/>
      <c r="I127" s="494"/>
      <c r="J127" s="494"/>
      <c r="N127" s="1912"/>
      <c r="O127" s="1912"/>
      <c r="AC127" s="1910"/>
      <c r="AD127" s="1910"/>
      <c r="AF127" s="1908"/>
      <c r="AG127" s="1908"/>
    </row>
    <row r="128" spans="1:33" ht="15.75" thickBot="1">
      <c r="A128" s="494"/>
      <c r="B128" s="494"/>
      <c r="C128" s="494"/>
      <c r="D128" s="494"/>
      <c r="E128" s="494"/>
      <c r="F128" s="494"/>
      <c r="G128" s="494"/>
      <c r="H128" s="494"/>
      <c r="I128" s="494"/>
      <c r="J128" s="494"/>
      <c r="AC128" s="521">
        <v>1</v>
      </c>
      <c r="AD128" s="521">
        <v>1</v>
      </c>
      <c r="AF128" s="521">
        <v>1</v>
      </c>
      <c r="AG128" s="521">
        <v>1</v>
      </c>
    </row>
    <row r="129" spans="1:33">
      <c r="A129" s="494"/>
      <c r="B129" s="494"/>
      <c r="C129" s="494"/>
      <c r="D129" s="494"/>
      <c r="E129" s="494"/>
      <c r="F129" s="494"/>
      <c r="G129" s="494"/>
      <c r="H129" s="494"/>
      <c r="I129" s="494"/>
      <c r="J129" s="494"/>
      <c r="N129" s="1911" t="s">
        <v>2727</v>
      </c>
      <c r="O129" s="1911"/>
      <c r="AC129" s="1909" t="s">
        <v>2728</v>
      </c>
      <c r="AD129" s="1909"/>
      <c r="AF129" s="1907" t="s">
        <v>2729</v>
      </c>
      <c r="AG129" s="1907"/>
    </row>
    <row r="130" spans="1:33">
      <c r="A130" s="494"/>
      <c r="B130" s="494"/>
      <c r="C130" s="494"/>
      <c r="D130" s="494"/>
      <c r="E130" s="494"/>
      <c r="F130" s="494"/>
      <c r="G130" s="494"/>
      <c r="H130" s="494"/>
      <c r="I130" s="494"/>
      <c r="J130" s="494"/>
      <c r="N130" s="1912"/>
      <c r="O130" s="1912"/>
      <c r="AC130" s="1910"/>
      <c r="AD130" s="1910"/>
      <c r="AF130" s="1908"/>
      <c r="AG130" s="1908"/>
    </row>
    <row r="131" spans="1:33" ht="15.75" thickBot="1">
      <c r="A131" s="494"/>
      <c r="B131" s="494"/>
      <c r="C131" s="494"/>
      <c r="D131" s="494"/>
      <c r="E131" s="494"/>
      <c r="F131" s="494"/>
      <c r="G131" s="494"/>
      <c r="H131" s="494"/>
      <c r="I131" s="494"/>
      <c r="J131" s="494"/>
      <c r="AC131" s="521">
        <v>1</v>
      </c>
      <c r="AD131" s="521">
        <v>1</v>
      </c>
      <c r="AF131" s="521">
        <v>1</v>
      </c>
      <c r="AG131" s="521">
        <v>1</v>
      </c>
    </row>
    <row r="132" spans="1:33">
      <c r="A132" s="494"/>
      <c r="B132" s="494"/>
      <c r="C132" s="494"/>
      <c r="D132" s="494"/>
      <c r="E132" s="494"/>
      <c r="F132" s="494"/>
      <c r="G132" s="494"/>
      <c r="H132" s="494"/>
      <c r="I132" s="494"/>
      <c r="J132" s="494"/>
      <c r="N132" s="1911" t="s">
        <v>2730</v>
      </c>
      <c r="O132" s="1911"/>
      <c r="AC132" s="1909" t="s">
        <v>2731</v>
      </c>
      <c r="AD132" s="1909"/>
      <c r="AF132" s="1907" t="s">
        <v>2732</v>
      </c>
      <c r="AG132" s="1907"/>
    </row>
    <row r="133" spans="1:33">
      <c r="A133" s="494"/>
      <c r="B133" s="494"/>
      <c r="C133" s="494"/>
      <c r="D133" s="494"/>
      <c r="E133" s="494"/>
      <c r="F133" s="494"/>
      <c r="G133" s="494"/>
      <c r="H133" s="494"/>
      <c r="I133" s="494"/>
      <c r="J133" s="494"/>
      <c r="N133" s="1912"/>
      <c r="O133" s="1912"/>
      <c r="AC133" s="1910"/>
      <c r="AD133" s="1910"/>
      <c r="AF133" s="1908"/>
      <c r="AG133" s="1908"/>
    </row>
    <row r="134" spans="1:33" ht="15.75" thickBot="1">
      <c r="A134" s="494"/>
      <c r="B134" s="494"/>
      <c r="C134" s="494"/>
      <c r="D134" s="494"/>
      <c r="E134" s="494"/>
      <c r="F134" s="494"/>
      <c r="G134" s="494"/>
      <c r="H134" s="494"/>
      <c r="I134" s="494"/>
      <c r="J134" s="494"/>
      <c r="AC134" s="521">
        <v>1</v>
      </c>
      <c r="AD134" s="521">
        <v>1</v>
      </c>
      <c r="AF134" s="521">
        <v>1</v>
      </c>
      <c r="AG134" s="521">
        <v>1</v>
      </c>
    </row>
    <row r="135" spans="1:33">
      <c r="A135" s="494"/>
      <c r="B135" s="494"/>
      <c r="C135" s="494"/>
      <c r="D135" s="494"/>
      <c r="E135" s="494"/>
      <c r="F135" s="494"/>
      <c r="G135" s="494"/>
      <c r="H135" s="494"/>
      <c r="I135" s="494"/>
      <c r="J135" s="494"/>
      <c r="N135" s="1911"/>
      <c r="O135" s="1911"/>
      <c r="AC135" s="1909" t="s">
        <v>2733</v>
      </c>
      <c r="AD135" s="1909"/>
      <c r="AF135" s="1907" t="s">
        <v>2734</v>
      </c>
      <c r="AG135" s="1907"/>
    </row>
    <row r="136" spans="1:33">
      <c r="A136" s="494"/>
      <c r="B136" s="494"/>
      <c r="C136" s="494"/>
      <c r="D136" s="494"/>
      <c r="E136" s="494"/>
      <c r="F136" s="494"/>
      <c r="G136" s="494"/>
      <c r="H136" s="494"/>
      <c r="I136" s="494"/>
      <c r="J136" s="494"/>
      <c r="N136" s="1912"/>
      <c r="O136" s="1912"/>
      <c r="AC136" s="1910"/>
      <c r="AD136" s="1910"/>
      <c r="AF136" s="1908"/>
      <c r="AG136" s="1908"/>
    </row>
    <row r="137" spans="1:33" ht="15.75" thickBot="1">
      <c r="AC137" s="521">
        <v>1</v>
      </c>
      <c r="AD137" s="521">
        <v>1</v>
      </c>
      <c r="AF137" s="521">
        <v>1</v>
      </c>
      <c r="AG137" s="521">
        <v>1</v>
      </c>
    </row>
    <row r="138" spans="1:33">
      <c r="AC138" s="1909" t="s">
        <v>2735</v>
      </c>
      <c r="AD138" s="1909"/>
      <c r="AF138" s="1907" t="s">
        <v>2736</v>
      </c>
      <c r="AG138" s="1907"/>
    </row>
    <row r="139" spans="1:33">
      <c r="AC139" s="1910"/>
      <c r="AD139" s="1910"/>
      <c r="AF139" s="1908"/>
      <c r="AG139" s="1908"/>
    </row>
    <row r="140" spans="1:33" ht="15.75" thickBot="1">
      <c r="AC140" s="521">
        <v>1</v>
      </c>
      <c r="AD140" s="521">
        <v>1</v>
      </c>
      <c r="AF140" s="521">
        <v>1</v>
      </c>
      <c r="AG140" s="521">
        <v>1</v>
      </c>
    </row>
    <row r="141" spans="1:33">
      <c r="AC141" s="1909" t="s">
        <v>2737</v>
      </c>
      <c r="AD141" s="1909"/>
      <c r="AF141" s="1907" t="s">
        <v>2738</v>
      </c>
      <c r="AG141" s="1907"/>
    </row>
    <row r="142" spans="1:33">
      <c r="AC142" s="1910"/>
      <c r="AD142" s="1910"/>
      <c r="AF142" s="1908"/>
      <c r="AG142" s="1908"/>
    </row>
    <row r="143" spans="1:33" ht="15.75" thickBot="1">
      <c r="AC143" s="521">
        <v>1</v>
      </c>
      <c r="AD143" s="521">
        <v>1</v>
      </c>
      <c r="AF143" s="521">
        <v>1</v>
      </c>
      <c r="AG143" s="521">
        <v>1</v>
      </c>
    </row>
    <row r="144" spans="1:33">
      <c r="AC144" s="1909" t="s">
        <v>2739</v>
      </c>
      <c r="AD144" s="1909"/>
      <c r="AF144" s="1907" t="s">
        <v>2740</v>
      </c>
      <c r="AG144" s="1907"/>
    </row>
    <row r="145" spans="29:33">
      <c r="AC145" s="1910"/>
      <c r="AD145" s="1910"/>
      <c r="AF145" s="1908"/>
      <c r="AG145" s="1908"/>
    </row>
    <row r="146" spans="29:33" ht="15.75" thickBot="1">
      <c r="AC146" s="521">
        <v>1</v>
      </c>
      <c r="AD146" s="521">
        <v>1</v>
      </c>
      <c r="AF146" s="521">
        <v>1</v>
      </c>
      <c r="AG146" s="521">
        <v>1</v>
      </c>
    </row>
    <row r="147" spans="29:33">
      <c r="AC147" s="1909" t="s">
        <v>2741</v>
      </c>
      <c r="AD147" s="1909"/>
      <c r="AF147" s="1907" t="s">
        <v>2742</v>
      </c>
      <c r="AG147" s="1907"/>
    </row>
    <row r="148" spans="29:33">
      <c r="AC148" s="1910"/>
      <c r="AD148" s="1910"/>
      <c r="AF148" s="1908"/>
      <c r="AG148" s="1908"/>
    </row>
    <row r="149" spans="29:33" ht="15.75" thickBot="1">
      <c r="AC149" s="521">
        <v>1</v>
      </c>
      <c r="AD149" s="521">
        <v>1</v>
      </c>
      <c r="AF149" s="521">
        <v>1</v>
      </c>
      <c r="AG149" s="521">
        <v>1</v>
      </c>
    </row>
    <row r="150" spans="29:33">
      <c r="AC150" s="1909" t="s">
        <v>2743</v>
      </c>
      <c r="AD150" s="1909"/>
      <c r="AF150" s="1907" t="s">
        <v>2744</v>
      </c>
      <c r="AG150" s="1907"/>
    </row>
    <row r="151" spans="29:33">
      <c r="AC151" s="1910"/>
      <c r="AD151" s="1910"/>
      <c r="AF151" s="1908"/>
      <c r="AG151" s="1908"/>
    </row>
    <row r="152" spans="29:33" ht="15.75" thickBot="1">
      <c r="AC152" s="521">
        <v>1</v>
      </c>
      <c r="AD152" s="521">
        <v>1</v>
      </c>
      <c r="AF152" s="521">
        <v>1</v>
      </c>
      <c r="AG152" s="521">
        <v>1</v>
      </c>
    </row>
    <row r="153" spans="29:33">
      <c r="AC153" s="1909" t="s">
        <v>2745</v>
      </c>
      <c r="AD153" s="1909"/>
      <c r="AF153" s="1907" t="s">
        <v>2746</v>
      </c>
      <c r="AG153" s="1907"/>
    </row>
    <row r="154" spans="29:33">
      <c r="AC154" s="1910"/>
      <c r="AD154" s="1910"/>
      <c r="AF154" s="1908"/>
      <c r="AG154" s="1908"/>
    </row>
    <row r="155" spans="29:33" ht="15.75" thickBot="1">
      <c r="AF155" s="521">
        <v>1</v>
      </c>
      <c r="AG155" s="521">
        <v>1</v>
      </c>
    </row>
    <row r="156" spans="29:33">
      <c r="AC156" s="1909"/>
      <c r="AD156" s="1909"/>
      <c r="AF156" s="1907" t="s">
        <v>2747</v>
      </c>
      <c r="AG156" s="1907"/>
    </row>
    <row r="157" spans="29:33">
      <c r="AC157" s="1910"/>
      <c r="AD157" s="1910"/>
      <c r="AF157" s="1908"/>
      <c r="AG157" s="1908"/>
    </row>
    <row r="158" spans="29:33" ht="15.75" thickBot="1">
      <c r="AF158" s="521">
        <v>1</v>
      </c>
      <c r="AG158" s="521">
        <v>1</v>
      </c>
    </row>
    <row r="159" spans="29:33">
      <c r="AF159" s="1907" t="s">
        <v>2390</v>
      </c>
      <c r="AG159" s="1907"/>
    </row>
    <row r="160" spans="29:33">
      <c r="AF160" s="1908"/>
      <c r="AG160" s="1908"/>
    </row>
    <row r="161" spans="32:33" ht="15.75" thickBot="1">
      <c r="AF161" s="521">
        <v>1</v>
      </c>
      <c r="AG161" s="521">
        <v>1</v>
      </c>
    </row>
    <row r="162" spans="32:33">
      <c r="AF162" s="1907" t="s">
        <v>2748</v>
      </c>
      <c r="AG162" s="1907"/>
    </row>
    <row r="163" spans="32:33">
      <c r="AF163" s="1908"/>
      <c r="AG163" s="1908"/>
    </row>
    <row r="164" spans="32:33" ht="15.75" thickBot="1">
      <c r="AF164" s="521">
        <v>1</v>
      </c>
      <c r="AG164" s="521">
        <v>1</v>
      </c>
    </row>
    <row r="165" spans="32:33">
      <c r="AF165" s="1907" t="s">
        <v>2749</v>
      </c>
      <c r="AG165" s="1907"/>
    </row>
    <row r="166" spans="32:33">
      <c r="AF166" s="1908"/>
      <c r="AG166" s="1908"/>
    </row>
    <row r="167" spans="32:33" ht="15.75" thickBot="1">
      <c r="AF167" s="521">
        <v>1</v>
      </c>
      <c r="AG167" s="521">
        <v>1</v>
      </c>
    </row>
    <row r="168" spans="32:33">
      <c r="AF168" s="1907" t="s">
        <v>2750</v>
      </c>
      <c r="AG168" s="1907"/>
    </row>
    <row r="169" spans="32:33">
      <c r="AF169" s="1908"/>
      <c r="AG169" s="1908"/>
    </row>
    <row r="170" spans="32:33" ht="15.75" thickBot="1">
      <c r="AF170" s="521">
        <v>1</v>
      </c>
      <c r="AG170" s="521">
        <v>1</v>
      </c>
    </row>
    <row r="171" spans="32:33">
      <c r="AF171" s="1907" t="s">
        <v>2751</v>
      </c>
      <c r="AG171" s="1907"/>
    </row>
    <row r="172" spans="32:33">
      <c r="AF172" s="1908"/>
      <c r="AG172" s="1908"/>
    </row>
    <row r="173" spans="32:33" ht="15.75" thickBot="1">
      <c r="AF173" s="521">
        <v>1</v>
      </c>
      <c r="AG173" s="521">
        <v>1</v>
      </c>
    </row>
    <row r="174" spans="32:33">
      <c r="AF174" s="1907" t="s">
        <v>2752</v>
      </c>
      <c r="AG174" s="1907"/>
    </row>
    <row r="175" spans="32:33">
      <c r="AF175" s="1908"/>
      <c r="AG175" s="1908"/>
    </row>
    <row r="176" spans="32:33" ht="15.75" thickBot="1">
      <c r="AF176" s="521">
        <v>1</v>
      </c>
      <c r="AG176" s="521">
        <v>1</v>
      </c>
    </row>
    <row r="177" spans="11:52">
      <c r="AF177" s="1907" t="s">
        <v>2753</v>
      </c>
      <c r="AG177" s="1907"/>
    </row>
    <row r="178" spans="11:52">
      <c r="AF178" s="1908"/>
      <c r="AG178" s="1908"/>
    </row>
    <row r="179" spans="11:52" ht="15.75" thickBot="1">
      <c r="AF179" s="521">
        <v>1</v>
      </c>
      <c r="AG179" s="521">
        <v>1</v>
      </c>
    </row>
    <row r="180" spans="11:52">
      <c r="AF180" s="1907" t="s">
        <v>2754</v>
      </c>
      <c r="AG180" s="1907"/>
    </row>
    <row r="181" spans="11:52">
      <c r="AF181" s="1908"/>
      <c r="AG181" s="1908"/>
    </row>
    <row r="182" spans="11:52" ht="15.75" thickBot="1"/>
    <row r="183" spans="11:52">
      <c r="AF183" s="1907"/>
      <c r="AG183" s="1907"/>
    </row>
    <row r="184" spans="11:52">
      <c r="AF184" s="1908"/>
      <c r="AG184" s="1908"/>
      <c r="AK184" s="430"/>
      <c r="AN184" s="430"/>
      <c r="AQ184" s="430"/>
    </row>
    <row r="185" spans="11:52">
      <c r="AK185" s="430"/>
      <c r="AN185" s="430"/>
      <c r="AQ185" s="430"/>
    </row>
    <row r="186" spans="11:52">
      <c r="K186" s="491"/>
      <c r="L186" s="491"/>
      <c r="M186" s="491"/>
      <c r="N186" s="491"/>
      <c r="O186" s="491"/>
      <c r="P186" s="491"/>
      <c r="Q186" s="491"/>
      <c r="R186" s="491"/>
      <c r="S186" s="491"/>
      <c r="T186" s="491"/>
      <c r="U186" s="491"/>
      <c r="V186" s="491"/>
      <c r="W186" s="491"/>
      <c r="X186" s="491"/>
      <c r="Y186" s="491"/>
      <c r="Z186" s="491"/>
      <c r="AA186" s="491"/>
      <c r="AB186" s="491"/>
      <c r="AC186" s="491"/>
      <c r="AD186" s="491"/>
      <c r="AE186" s="491"/>
      <c r="AF186" s="491"/>
      <c r="AG186" s="491"/>
      <c r="AH186" s="491"/>
      <c r="AI186" s="491"/>
      <c r="AJ186" s="491"/>
      <c r="AK186" s="491"/>
      <c r="AL186" s="491"/>
      <c r="AM186" s="491"/>
      <c r="AN186" s="491"/>
      <c r="AO186" s="491"/>
      <c r="AP186" s="491"/>
      <c r="AQ186" s="491"/>
      <c r="AR186" s="491"/>
      <c r="AS186" s="491"/>
      <c r="AT186" s="491"/>
      <c r="AU186" s="491"/>
      <c r="AV186" s="491"/>
      <c r="AW186" s="491"/>
      <c r="AX186" s="491"/>
      <c r="AY186" s="491"/>
      <c r="AZ186" s="491"/>
    </row>
    <row r="193" spans="11:52">
      <c r="K193" s="431">
        <v>1</v>
      </c>
      <c r="L193" s="431">
        <v>1</v>
      </c>
      <c r="M193" s="431">
        <v>1</v>
      </c>
      <c r="N193" s="431">
        <v>1</v>
      </c>
      <c r="O193" s="431">
        <v>1</v>
      </c>
      <c r="P193" s="431">
        <v>1</v>
      </c>
      <c r="Q193" s="431">
        <v>1</v>
      </c>
      <c r="R193" s="431">
        <v>1</v>
      </c>
      <c r="S193" s="431">
        <v>1</v>
      </c>
      <c r="T193" s="431">
        <v>1</v>
      </c>
      <c r="U193" s="431">
        <v>1</v>
      </c>
      <c r="V193" s="431">
        <v>1</v>
      </c>
      <c r="W193" s="431">
        <v>1</v>
      </c>
      <c r="X193" s="431">
        <v>1</v>
      </c>
      <c r="Y193" s="431">
        <v>1</v>
      </c>
      <c r="Z193" s="431">
        <v>1</v>
      </c>
      <c r="AA193" s="431">
        <v>1</v>
      </c>
      <c r="AB193" s="431">
        <v>1</v>
      </c>
      <c r="AC193" s="431">
        <v>1</v>
      </c>
      <c r="AD193" s="431">
        <v>1</v>
      </c>
      <c r="AE193" s="431">
        <v>1</v>
      </c>
      <c r="AF193" s="431">
        <v>1</v>
      </c>
      <c r="AG193" s="431">
        <v>1</v>
      </c>
      <c r="AH193" s="431">
        <v>1</v>
      </c>
      <c r="AI193" s="431">
        <v>1</v>
      </c>
      <c r="AJ193" s="431">
        <v>1</v>
      </c>
      <c r="AK193" s="431">
        <v>1</v>
      </c>
      <c r="AL193" s="431">
        <v>1</v>
      </c>
      <c r="AM193" s="431">
        <v>1</v>
      </c>
      <c r="AN193" s="431">
        <v>1</v>
      </c>
      <c r="AO193" s="431">
        <v>1</v>
      </c>
      <c r="AP193" s="431">
        <v>1</v>
      </c>
      <c r="AQ193" s="431">
        <v>1</v>
      </c>
      <c r="AR193" s="431">
        <v>1</v>
      </c>
      <c r="AS193" s="431">
        <v>1</v>
      </c>
      <c r="AT193" s="431">
        <v>1</v>
      </c>
      <c r="AU193" s="431">
        <v>1</v>
      </c>
      <c r="AV193" s="431">
        <v>1</v>
      </c>
      <c r="AW193" s="431">
        <v>1</v>
      </c>
      <c r="AX193" s="431">
        <v>1</v>
      </c>
      <c r="AY193" s="431">
        <v>1</v>
      </c>
      <c r="AZ193" s="431">
        <v>1</v>
      </c>
    </row>
  </sheetData>
  <mergeCells count="382">
    <mergeCell ref="AZ1:AZ2"/>
    <mergeCell ref="K6:Z7"/>
    <mergeCell ref="Z10:AA11"/>
    <mergeCell ref="Z15:AD16"/>
    <mergeCell ref="AE15:AF16"/>
    <mergeCell ref="AG15:AG16"/>
    <mergeCell ref="B7:C8"/>
    <mergeCell ref="E7:F8"/>
    <mergeCell ref="H7:I8"/>
    <mergeCell ref="Z19:AD20"/>
    <mergeCell ref="AE19:AF20"/>
    <mergeCell ref="K27:L28"/>
    <mergeCell ref="N27:O28"/>
    <mergeCell ref="Q27:R28"/>
    <mergeCell ref="T27:U28"/>
    <mergeCell ref="W27:X28"/>
    <mergeCell ref="Z27:AA28"/>
    <mergeCell ref="AC27:AD28"/>
    <mergeCell ref="AF27:AG28"/>
    <mergeCell ref="AI27:AJ28"/>
    <mergeCell ref="AL27:AM28"/>
    <mergeCell ref="AO27:AP28"/>
    <mergeCell ref="AR27:AS28"/>
    <mergeCell ref="AU27:AV28"/>
    <mergeCell ref="K30:L31"/>
    <mergeCell ref="N30:O31"/>
    <mergeCell ref="Q30:R31"/>
    <mergeCell ref="T30:U31"/>
    <mergeCell ref="W30:X31"/>
    <mergeCell ref="AL33:AM34"/>
    <mergeCell ref="AO33:AP34"/>
    <mergeCell ref="AR33:AS34"/>
    <mergeCell ref="AU33:AV34"/>
    <mergeCell ref="AX33:AY33"/>
    <mergeCell ref="AX34:AY36"/>
    <mergeCell ref="AU36:AV37"/>
    <mergeCell ref="AR30:AS31"/>
    <mergeCell ref="K33:L34"/>
    <mergeCell ref="N33:O34"/>
    <mergeCell ref="Q33:R34"/>
    <mergeCell ref="T33:U34"/>
    <mergeCell ref="W33:X34"/>
    <mergeCell ref="Z33:AA34"/>
    <mergeCell ref="AC33:AD34"/>
    <mergeCell ref="AF33:AG34"/>
    <mergeCell ref="AI33:AJ34"/>
    <mergeCell ref="Z30:AA31"/>
    <mergeCell ref="AC30:AD31"/>
    <mergeCell ref="AF30:AG31"/>
    <mergeCell ref="AI30:AJ31"/>
    <mergeCell ref="AL30:AM31"/>
    <mergeCell ref="AO30:AP31"/>
    <mergeCell ref="AC36:AD37"/>
    <mergeCell ref="AF36:AG37"/>
    <mergeCell ref="AI36:AJ37"/>
    <mergeCell ref="AL36:AM37"/>
    <mergeCell ref="AO36:AP37"/>
    <mergeCell ref="AR36:AS37"/>
    <mergeCell ref="K36:L37"/>
    <mergeCell ref="N36:O37"/>
    <mergeCell ref="Q36:R37"/>
    <mergeCell ref="T36:U37"/>
    <mergeCell ref="W36:X37"/>
    <mergeCell ref="Z36:AA37"/>
    <mergeCell ref="AL39:AM40"/>
    <mergeCell ref="AO39:AP40"/>
    <mergeCell ref="AR39:AS40"/>
    <mergeCell ref="AU39:AV40"/>
    <mergeCell ref="AX41:AY41"/>
    <mergeCell ref="K42:L43"/>
    <mergeCell ref="N42:O43"/>
    <mergeCell ref="Q42:R43"/>
    <mergeCell ref="T42:U43"/>
    <mergeCell ref="W42:X43"/>
    <mergeCell ref="AX38:AY39"/>
    <mergeCell ref="K39:L40"/>
    <mergeCell ref="N39:O40"/>
    <mergeCell ref="Q39:R40"/>
    <mergeCell ref="T39:U40"/>
    <mergeCell ref="W39:X40"/>
    <mergeCell ref="Z39:AA40"/>
    <mergeCell ref="AC39:AD40"/>
    <mergeCell ref="AF39:AG40"/>
    <mergeCell ref="AI39:AJ40"/>
    <mergeCell ref="AR42:AS43"/>
    <mergeCell ref="AU42:AV43"/>
    <mergeCell ref="AX42:AY42"/>
    <mergeCell ref="AX44:AY44"/>
    <mergeCell ref="K45:L46"/>
    <mergeCell ref="N45:O46"/>
    <mergeCell ref="Q45:R46"/>
    <mergeCell ref="T45:U46"/>
    <mergeCell ref="W45:X46"/>
    <mergeCell ref="Z45:AA46"/>
    <mergeCell ref="Z42:AA43"/>
    <mergeCell ref="AC42:AD43"/>
    <mergeCell ref="AF42:AG43"/>
    <mergeCell ref="AI42:AJ43"/>
    <mergeCell ref="AL42:AM43"/>
    <mergeCell ref="AO42:AP43"/>
    <mergeCell ref="AI48:AJ49"/>
    <mergeCell ref="AL48:AM49"/>
    <mergeCell ref="AO48:AP49"/>
    <mergeCell ref="AR48:AS49"/>
    <mergeCell ref="AU48:AV49"/>
    <mergeCell ref="AX49:AY49"/>
    <mergeCell ref="AU45:AV46"/>
    <mergeCell ref="AX46:AY46"/>
    <mergeCell ref="K48:L49"/>
    <mergeCell ref="N48:O49"/>
    <mergeCell ref="Q48:R49"/>
    <mergeCell ref="T48:U49"/>
    <mergeCell ref="W48:X49"/>
    <mergeCell ref="Z48:AA49"/>
    <mergeCell ref="AC48:AD49"/>
    <mergeCell ref="AF48:AG49"/>
    <mergeCell ref="AC45:AD46"/>
    <mergeCell ref="AF45:AG46"/>
    <mergeCell ref="AI45:AJ46"/>
    <mergeCell ref="AL45:AM46"/>
    <mergeCell ref="AO45:AP46"/>
    <mergeCell ref="AR45:AS46"/>
    <mergeCell ref="K54:L55"/>
    <mergeCell ref="N54:O55"/>
    <mergeCell ref="Q54:R55"/>
    <mergeCell ref="T54:U55"/>
    <mergeCell ref="W54:X55"/>
    <mergeCell ref="Z54:AA55"/>
    <mergeCell ref="AC54:AD55"/>
    <mergeCell ref="AC51:AD52"/>
    <mergeCell ref="AF51:AG52"/>
    <mergeCell ref="K51:L52"/>
    <mergeCell ref="N51:O52"/>
    <mergeCell ref="Q51:R52"/>
    <mergeCell ref="T51:U52"/>
    <mergeCell ref="W51:X52"/>
    <mergeCell ref="Z51:AA52"/>
    <mergeCell ref="AF54:AG55"/>
    <mergeCell ref="AI54:AJ55"/>
    <mergeCell ref="AL54:AM55"/>
    <mergeCell ref="AO54:AP55"/>
    <mergeCell ref="AR54:AS55"/>
    <mergeCell ref="AU54:AV55"/>
    <mergeCell ref="AU51:AV52"/>
    <mergeCell ref="AX51:AY51"/>
    <mergeCell ref="AX52:AY52"/>
    <mergeCell ref="AI51:AJ52"/>
    <mergeCell ref="AL51:AM52"/>
    <mergeCell ref="AO51:AP52"/>
    <mergeCell ref="AR51:AS52"/>
    <mergeCell ref="K60:L61"/>
    <mergeCell ref="N60:O61"/>
    <mergeCell ref="Q60:R61"/>
    <mergeCell ref="T60:U61"/>
    <mergeCell ref="W60:X61"/>
    <mergeCell ref="K57:L58"/>
    <mergeCell ref="N57:O58"/>
    <mergeCell ref="Q57:R58"/>
    <mergeCell ref="T57:U58"/>
    <mergeCell ref="W57:X58"/>
    <mergeCell ref="Z60:AA61"/>
    <mergeCell ref="AC60:AD61"/>
    <mergeCell ref="AF60:AG61"/>
    <mergeCell ref="AI60:AJ61"/>
    <mergeCell ref="AL60:AM61"/>
    <mergeCell ref="AO60:AP61"/>
    <mergeCell ref="AC57:AD58"/>
    <mergeCell ref="AF57:AG58"/>
    <mergeCell ref="AI57:AJ58"/>
    <mergeCell ref="AL57:AM58"/>
    <mergeCell ref="AO57:AP58"/>
    <mergeCell ref="Z57:AA58"/>
    <mergeCell ref="K66:L67"/>
    <mergeCell ref="N66:O67"/>
    <mergeCell ref="Q66:R67"/>
    <mergeCell ref="T66:U67"/>
    <mergeCell ref="W66:X67"/>
    <mergeCell ref="K63:L64"/>
    <mergeCell ref="N63:O64"/>
    <mergeCell ref="Q63:R64"/>
    <mergeCell ref="T63:U64"/>
    <mergeCell ref="W63:X64"/>
    <mergeCell ref="Z66:AA67"/>
    <mergeCell ref="AC66:AD67"/>
    <mergeCell ref="AF66:AG67"/>
    <mergeCell ref="AI66:AJ67"/>
    <mergeCell ref="AL66:AM67"/>
    <mergeCell ref="AO66:AP67"/>
    <mergeCell ref="AC63:AD64"/>
    <mergeCell ref="AF63:AG64"/>
    <mergeCell ref="AI63:AJ64"/>
    <mergeCell ref="AL63:AM64"/>
    <mergeCell ref="AO63:AP64"/>
    <mergeCell ref="Z63:AA64"/>
    <mergeCell ref="K72:L73"/>
    <mergeCell ref="N72:O73"/>
    <mergeCell ref="Q72:R73"/>
    <mergeCell ref="T72:U73"/>
    <mergeCell ref="W72:X73"/>
    <mergeCell ref="K69:L70"/>
    <mergeCell ref="N69:O70"/>
    <mergeCell ref="Q69:R70"/>
    <mergeCell ref="T69:U70"/>
    <mergeCell ref="W69:X70"/>
    <mergeCell ref="Z72:AA73"/>
    <mergeCell ref="AC72:AD73"/>
    <mergeCell ref="AF72:AG73"/>
    <mergeCell ref="AI72:AJ73"/>
    <mergeCell ref="AL72:AM73"/>
    <mergeCell ref="AO72:AP73"/>
    <mergeCell ref="AC69:AD70"/>
    <mergeCell ref="AF69:AG70"/>
    <mergeCell ref="AI69:AJ70"/>
    <mergeCell ref="AL69:AM70"/>
    <mergeCell ref="AO69:AP70"/>
    <mergeCell ref="Z69:AA70"/>
    <mergeCell ref="K78:L79"/>
    <mergeCell ref="N78:O79"/>
    <mergeCell ref="Q78:R79"/>
    <mergeCell ref="T78:U79"/>
    <mergeCell ref="W78:X79"/>
    <mergeCell ref="K75:L76"/>
    <mergeCell ref="N75:O76"/>
    <mergeCell ref="Q75:R76"/>
    <mergeCell ref="T75:U76"/>
    <mergeCell ref="W75:X76"/>
    <mergeCell ref="Z78:AA79"/>
    <mergeCell ref="AC78:AD79"/>
    <mergeCell ref="AF78:AG79"/>
    <mergeCell ref="AI78:AJ79"/>
    <mergeCell ref="AL78:AM79"/>
    <mergeCell ref="AO78:AP79"/>
    <mergeCell ref="AC75:AD76"/>
    <mergeCell ref="AF75:AG76"/>
    <mergeCell ref="AI75:AJ76"/>
    <mergeCell ref="AL75:AM76"/>
    <mergeCell ref="AO75:AP76"/>
    <mergeCell ref="Z75:AA76"/>
    <mergeCell ref="AF81:AG82"/>
    <mergeCell ref="AI81:AJ82"/>
    <mergeCell ref="AL81:AM82"/>
    <mergeCell ref="AO81:AP82"/>
    <mergeCell ref="K84:L85"/>
    <mergeCell ref="N84:O85"/>
    <mergeCell ref="Q84:R85"/>
    <mergeCell ref="T84:U85"/>
    <mergeCell ref="Z84:AA85"/>
    <mergeCell ref="AC84:AD85"/>
    <mergeCell ref="K81:L82"/>
    <mergeCell ref="N81:O82"/>
    <mergeCell ref="Q81:R82"/>
    <mergeCell ref="T81:U82"/>
    <mergeCell ref="Z81:AA82"/>
    <mergeCell ref="AC81:AD82"/>
    <mergeCell ref="AF84:AG85"/>
    <mergeCell ref="AI84:AJ85"/>
    <mergeCell ref="AL84:AM85"/>
    <mergeCell ref="AO84:AP85"/>
    <mergeCell ref="AO87:AP88"/>
    <mergeCell ref="K90:L91"/>
    <mergeCell ref="N90:O91"/>
    <mergeCell ref="Q90:R91"/>
    <mergeCell ref="T90:U91"/>
    <mergeCell ref="Z90:AA91"/>
    <mergeCell ref="AC90:AD91"/>
    <mergeCell ref="AF90:AG91"/>
    <mergeCell ref="AI90:AJ91"/>
    <mergeCell ref="AL90:AM91"/>
    <mergeCell ref="AO90:AP91"/>
    <mergeCell ref="K87:L88"/>
    <mergeCell ref="N87:O88"/>
    <mergeCell ref="Q87:R88"/>
    <mergeCell ref="T87:U88"/>
    <mergeCell ref="Z87:AA88"/>
    <mergeCell ref="AC87:AD88"/>
    <mergeCell ref="AF87:AG88"/>
    <mergeCell ref="AI87:AJ88"/>
    <mergeCell ref="AL87:AM88"/>
    <mergeCell ref="K93:L94"/>
    <mergeCell ref="N93:O94"/>
    <mergeCell ref="Q93:R94"/>
    <mergeCell ref="T93:U94"/>
    <mergeCell ref="Z93:AA94"/>
    <mergeCell ref="AC93:AD94"/>
    <mergeCell ref="AI93:AJ94"/>
    <mergeCell ref="AL93:AM94"/>
    <mergeCell ref="AO93:AP94"/>
    <mergeCell ref="AF93:AG94"/>
    <mergeCell ref="K96:L97"/>
    <mergeCell ref="N96:O97"/>
    <mergeCell ref="Q96:R97"/>
    <mergeCell ref="T96:U97"/>
    <mergeCell ref="Z96:AA97"/>
    <mergeCell ref="AC96:AD97"/>
    <mergeCell ref="AF96:AG97"/>
    <mergeCell ref="K99:L100"/>
    <mergeCell ref="N99:O100"/>
    <mergeCell ref="Q99:R100"/>
    <mergeCell ref="T99:U100"/>
    <mergeCell ref="Z99:AA100"/>
    <mergeCell ref="AC99:AD100"/>
    <mergeCell ref="AF99:AG100"/>
    <mergeCell ref="K105:L106"/>
    <mergeCell ref="N105:O106"/>
    <mergeCell ref="Q105:R106"/>
    <mergeCell ref="T105:U106"/>
    <mergeCell ref="AC105:AD106"/>
    <mergeCell ref="AF105:AG106"/>
    <mergeCell ref="K102:L103"/>
    <mergeCell ref="N102:O103"/>
    <mergeCell ref="Q102:R103"/>
    <mergeCell ref="T102:U103"/>
    <mergeCell ref="AC102:AD103"/>
    <mergeCell ref="AF102:AG103"/>
    <mergeCell ref="K111:L112"/>
    <mergeCell ref="N111:O112"/>
    <mergeCell ref="Q111:R112"/>
    <mergeCell ref="T111:U112"/>
    <mergeCell ref="AC111:AD112"/>
    <mergeCell ref="AF111:AG112"/>
    <mergeCell ref="K108:L109"/>
    <mergeCell ref="N108:O109"/>
    <mergeCell ref="Q108:R109"/>
    <mergeCell ref="T108:U109"/>
    <mergeCell ref="AC108:AD109"/>
    <mergeCell ref="AF108:AG109"/>
    <mergeCell ref="K117:L118"/>
    <mergeCell ref="N117:O118"/>
    <mergeCell ref="Q117:R118"/>
    <mergeCell ref="T117:U118"/>
    <mergeCell ref="AC117:AD118"/>
    <mergeCell ref="AF117:AG118"/>
    <mergeCell ref="K114:L115"/>
    <mergeCell ref="N114:O115"/>
    <mergeCell ref="Q114:R115"/>
    <mergeCell ref="T114:U115"/>
    <mergeCell ref="AC114:AD115"/>
    <mergeCell ref="AF114:AG115"/>
    <mergeCell ref="N120:O121"/>
    <mergeCell ref="Q120:R121"/>
    <mergeCell ref="T120:U121"/>
    <mergeCell ref="AC120:AD121"/>
    <mergeCell ref="AF120:AG121"/>
    <mergeCell ref="N123:O124"/>
    <mergeCell ref="T123:U124"/>
    <mergeCell ref="AC123:AD124"/>
    <mergeCell ref="AF123:AG124"/>
    <mergeCell ref="N132:O133"/>
    <mergeCell ref="AC132:AD133"/>
    <mergeCell ref="AF132:AG133"/>
    <mergeCell ref="N135:O136"/>
    <mergeCell ref="AC135:AD136"/>
    <mergeCell ref="AF135:AG136"/>
    <mergeCell ref="N126:O127"/>
    <mergeCell ref="AC126:AD127"/>
    <mergeCell ref="AF126:AG127"/>
    <mergeCell ref="N129:O130"/>
    <mergeCell ref="AC129:AD130"/>
    <mergeCell ref="AF129:AG130"/>
    <mergeCell ref="AC147:AD148"/>
    <mergeCell ref="AF147:AG148"/>
    <mergeCell ref="AC150:AD151"/>
    <mergeCell ref="AF150:AG151"/>
    <mergeCell ref="AC153:AD154"/>
    <mergeCell ref="AF153:AG154"/>
    <mergeCell ref="AC138:AD139"/>
    <mergeCell ref="AF138:AG139"/>
    <mergeCell ref="AC141:AD142"/>
    <mergeCell ref="AF141:AG142"/>
    <mergeCell ref="AC144:AD145"/>
    <mergeCell ref="AF144:AG145"/>
    <mergeCell ref="AF171:AG172"/>
    <mergeCell ref="AF174:AG175"/>
    <mergeCell ref="AF177:AG178"/>
    <mergeCell ref="AF180:AG181"/>
    <mergeCell ref="AF183:AG184"/>
    <mergeCell ref="AC156:AD157"/>
    <mergeCell ref="AF156:AG157"/>
    <mergeCell ref="AF159:AG160"/>
    <mergeCell ref="AF162:AG163"/>
    <mergeCell ref="AF165:AG166"/>
    <mergeCell ref="AF168:AG169"/>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F6A2-8C0A-4C62-9FBF-E6657B06F036}">
  <dimension ref="B1:M48"/>
  <sheetViews>
    <sheetView workbookViewId="0">
      <selection activeCell="A17" sqref="A17"/>
    </sheetView>
  </sheetViews>
  <sheetFormatPr baseColWidth="10" defaultColWidth="8" defaultRowHeight="15"/>
  <cols>
    <col min="1" max="1" width="8" style="1154"/>
    <col min="2" max="13" width="26.875" style="1154" customWidth="1"/>
    <col min="14" max="16384" width="8" style="1154"/>
  </cols>
  <sheetData>
    <row r="1" spans="2:13" ht="30" customHeight="1">
      <c r="B1" s="1950" t="s">
        <v>3497</v>
      </c>
      <c r="C1" s="1950"/>
      <c r="D1" s="1950"/>
      <c r="E1" s="1950"/>
      <c r="F1" s="1950"/>
      <c r="G1" s="1950"/>
      <c r="H1" s="1950"/>
      <c r="I1" s="1950"/>
      <c r="J1" s="1950"/>
      <c r="K1" s="1950"/>
      <c r="L1" s="1950"/>
      <c r="M1" s="1950"/>
    </row>
    <row r="3" spans="2:13" ht="26.1" customHeight="1">
      <c r="B3" s="1155" t="s">
        <v>3498</v>
      </c>
      <c r="C3" s="1156"/>
      <c r="D3" s="1155" t="s">
        <v>3499</v>
      </c>
      <c r="E3" s="1157"/>
      <c r="F3" s="1155" t="s">
        <v>180</v>
      </c>
      <c r="G3" s="1951"/>
      <c r="H3" s="1951"/>
      <c r="I3" s="1951"/>
      <c r="J3" s="1155" t="s">
        <v>3500</v>
      </c>
      <c r="K3" s="1952"/>
      <c r="L3" s="1952"/>
      <c r="M3" s="1952"/>
    </row>
    <row r="4" spans="2:13" ht="26.1" customHeight="1">
      <c r="B4" s="1158" t="s">
        <v>3501</v>
      </c>
      <c r="C4" s="1159"/>
      <c r="D4" s="1160" t="s">
        <v>3502</v>
      </c>
      <c r="E4" s="1161"/>
      <c r="F4" s="1155" t="s">
        <v>3503</v>
      </c>
      <c r="G4" s="1162"/>
      <c r="H4" s="1158" t="s">
        <v>3504</v>
      </c>
      <c r="I4" s="1161"/>
      <c r="J4" s="1155" t="s">
        <v>3505</v>
      </c>
      <c r="K4" s="1163" t="str">
        <f>IF(AND(ISNUMBER(C4),ISNUMBER(E4),C4&lt;&gt;0),E4/C4,IF(AND(ISNUMBER(G4),ISNUMBER(I4),G4&lt;&gt;0),I4/G4,""))</f>
        <v/>
      </c>
      <c r="L4" s="1155" t="s">
        <v>3506</v>
      </c>
      <c r="M4" s="1157"/>
    </row>
    <row r="5" spans="2:13" ht="26.1" customHeight="1">
      <c r="B5" s="1155" t="s">
        <v>3507</v>
      </c>
      <c r="C5" s="1157"/>
      <c r="D5" s="1155" t="s">
        <v>3508</v>
      </c>
      <c r="E5" s="1161"/>
      <c r="F5" s="1155" t="s">
        <v>3509</v>
      </c>
      <c r="G5" s="1164"/>
      <c r="H5" s="1155" t="s">
        <v>3510</v>
      </c>
      <c r="I5" s="1953"/>
      <c r="J5" s="1953"/>
      <c r="K5" s="1155" t="s">
        <v>3511</v>
      </c>
      <c r="L5" s="1954"/>
      <c r="M5" s="1954"/>
    </row>
    <row r="6" spans="2:13" ht="26.1" customHeight="1">
      <c r="B6" s="1155" t="s">
        <v>3512</v>
      </c>
      <c r="C6" s="1949"/>
      <c r="D6" s="1949"/>
      <c r="E6" s="1949"/>
      <c r="F6" s="1155" t="s">
        <v>3513</v>
      </c>
      <c r="G6" s="1949"/>
      <c r="H6" s="1949"/>
      <c r="I6" s="1949"/>
      <c r="J6" s="1155" t="s">
        <v>3514</v>
      </c>
      <c r="K6" s="1949"/>
      <c r="L6" s="1949"/>
      <c r="M6" s="1949"/>
    </row>
    <row r="7" spans="2:13" ht="26.1" customHeight="1">
      <c r="B7" s="1468" t="s">
        <v>906</v>
      </c>
      <c r="C7" s="134"/>
      <c r="D7" s="134" t="str">
        <f>IF(AND(COUNTIF(B10:B20,"*~**")=0,COUNTIF(B10:B20,"*~?*")=0),"",IF(COUNTIF(B10:B20,"*~**")&gt;0,COUNTIF(B10:B20,"*~**")&amp;" allergène"&amp;IF(COUNTIF(B10:B20,"*~**")&gt;1,"s","")&amp;" repéré"&amp;IF(COUNTIF(B10:B20,"*~**")&gt;1,"s","")&amp;" par *","")&amp;IF(AND(COUNTIF(B10:B20,"*~**")&gt;0,COUNTIF(B10:B20,"*~?*")&gt;0)," | ","")&amp;IF(COUNTIF(B10:B20,"*~?*")&gt;0,COUNTIF(B10:B20,"*~?*")&amp;" produit"&amp;IF(COUNTIF(B10:B20,"*~?*")&gt;1,"s","")&amp;" à vérifier par ?",""))</f>
        <v/>
      </c>
      <c r="E7" s="134"/>
      <c r="F7" s="134"/>
      <c r="G7" s="135" t="s">
        <v>907</v>
      </c>
      <c r="H7" s="135"/>
      <c r="I7" s="135"/>
      <c r="J7" s="135"/>
    </row>
    <row r="8" spans="2:13" ht="30" customHeight="1">
      <c r="B8" s="1956" t="s">
        <v>3515</v>
      </c>
      <c r="C8" s="1956"/>
      <c r="D8" s="1956"/>
      <c r="E8" s="1956"/>
      <c r="F8" s="1956"/>
      <c r="G8" s="1956"/>
      <c r="H8" s="1956" t="s">
        <v>3516</v>
      </c>
      <c r="I8" s="1956"/>
      <c r="J8" s="1956"/>
      <c r="K8" s="1956"/>
      <c r="L8" s="1956"/>
      <c r="M8" s="1956"/>
    </row>
    <row r="9" spans="2:13" ht="30" customHeight="1">
      <c r="B9" s="1167" t="s">
        <v>911</v>
      </c>
      <c r="C9" s="1167" t="s">
        <v>912</v>
      </c>
      <c r="D9" s="1167" t="s">
        <v>3517</v>
      </c>
      <c r="E9" s="1167" t="s">
        <v>914</v>
      </c>
      <c r="F9" s="1167" t="s">
        <v>3518</v>
      </c>
      <c r="G9" s="1167" t="s">
        <v>3519</v>
      </c>
      <c r="H9" s="1167" t="s">
        <v>3520</v>
      </c>
      <c r="I9" s="1957" t="s">
        <v>3521</v>
      </c>
      <c r="J9" s="1957"/>
      <c r="K9" s="1957"/>
      <c r="L9" s="1167" t="s">
        <v>3522</v>
      </c>
      <c r="M9" s="1167" t="s">
        <v>3519</v>
      </c>
    </row>
    <row r="10" spans="2:13" ht="30" customHeight="1">
      <c r="B10" s="1168"/>
      <c r="C10" s="1169"/>
      <c r="D10" s="1170"/>
      <c r="E10" s="1171" t="str">
        <f>IF(OR(C10="",K4=""),"",IF(OR(UPPER(TRIM(D10))="KG",UPPER(TRIM(D10))="L"),ROUND(C10*$K$4,2),ROUND(C10*$K$4,0)))</f>
        <v/>
      </c>
      <c r="F10" s="1169"/>
      <c r="G10" s="1166"/>
      <c r="H10" s="1172">
        <v>1</v>
      </c>
      <c r="I10" s="1955"/>
      <c r="J10" s="1955"/>
      <c r="K10" s="1955"/>
      <c r="L10" s="1169"/>
      <c r="M10" s="1169"/>
    </row>
    <row r="11" spans="2:13" ht="30" customHeight="1">
      <c r="B11" s="1168"/>
      <c r="C11" s="1169"/>
      <c r="D11" s="1170"/>
      <c r="E11" s="1171" t="str">
        <f>IF(OR(C11="",K4=""),"",IF(OR(UPPER(TRIM(D11))="KG",UPPER(TRIM(D11))="L"),ROUND(C11*$K$4,2),ROUND(C11*$K$4,0)))</f>
        <v/>
      </c>
      <c r="F11" s="1169"/>
      <c r="G11" s="1166"/>
      <c r="H11" s="1172">
        <v>2</v>
      </c>
      <c r="I11" s="1955"/>
      <c r="J11" s="1955"/>
      <c r="K11" s="1955"/>
      <c r="L11" s="1169"/>
      <c r="M11" s="1169"/>
    </row>
    <row r="12" spans="2:13" ht="30" customHeight="1">
      <c r="B12" s="1168"/>
      <c r="C12" s="1169"/>
      <c r="D12" s="1170"/>
      <c r="E12" s="1171" t="str">
        <f>IF(OR(C12="",K4=""),"",IF(OR(UPPER(TRIM(D12))="KG",UPPER(TRIM(D12))="L"),ROUND(C12*$K$4,2),ROUND(C12*$K$4,0)))</f>
        <v/>
      </c>
      <c r="F12" s="1169"/>
      <c r="G12" s="1166"/>
      <c r="H12" s="1172">
        <v>3</v>
      </c>
      <c r="I12" s="1955"/>
      <c r="J12" s="1955"/>
      <c r="K12" s="1955"/>
      <c r="L12" s="1169"/>
      <c r="M12" s="1169"/>
    </row>
    <row r="13" spans="2:13" ht="30" customHeight="1">
      <c r="B13" s="1168"/>
      <c r="C13" s="1169"/>
      <c r="D13" s="1170"/>
      <c r="E13" s="1171" t="str">
        <f>IF(OR(C13="",K4=""),"",IF(OR(UPPER(TRIM(D13))="KG",UPPER(TRIM(D13))="L"),ROUND(C13*$K$4,2),ROUND(C13*$K$4,0)))</f>
        <v/>
      </c>
      <c r="F13" s="1169"/>
      <c r="G13" s="1166"/>
      <c r="H13" s="1172">
        <v>4</v>
      </c>
      <c r="I13" s="1955"/>
      <c r="J13" s="1955"/>
      <c r="K13" s="1955"/>
      <c r="L13" s="1169"/>
      <c r="M13" s="1169"/>
    </row>
    <row r="14" spans="2:13" ht="30" customHeight="1">
      <c r="B14" s="1168"/>
      <c r="C14" s="1169"/>
      <c r="D14" s="1170"/>
      <c r="E14" s="1171" t="str">
        <f>IF(OR(C14="",K4=""),"",IF(OR(UPPER(TRIM(D14))="KG",UPPER(TRIM(D14))="L"),ROUND(C14*$K$4,2),ROUND(C14*$K$4,0)))</f>
        <v/>
      </c>
      <c r="F14" s="1169"/>
      <c r="G14" s="1166"/>
      <c r="H14" s="1172">
        <v>5</v>
      </c>
      <c r="I14" s="1955"/>
      <c r="J14" s="1955"/>
      <c r="K14" s="1955"/>
      <c r="L14" s="1169"/>
      <c r="M14" s="1169"/>
    </row>
    <row r="15" spans="2:13" ht="30" customHeight="1">
      <c r="B15" s="1168"/>
      <c r="C15" s="1169"/>
      <c r="D15" s="1170"/>
      <c r="E15" s="1171" t="str">
        <f>IF(OR(C15="",K4=""),"",IF(OR(UPPER(TRIM(D15))="KG",UPPER(TRIM(D15))="L"),ROUND(C15*$K$4,2),ROUND(C15*$K$4,0)))</f>
        <v/>
      </c>
      <c r="F15" s="1169"/>
      <c r="G15" s="1166"/>
      <c r="H15" s="1172">
        <v>6</v>
      </c>
      <c r="I15" s="1955"/>
      <c r="J15" s="1955"/>
      <c r="K15" s="1955"/>
      <c r="L15" s="1169"/>
      <c r="M15" s="1169"/>
    </row>
    <row r="16" spans="2:13" ht="30" customHeight="1">
      <c r="B16" s="1168"/>
      <c r="C16" s="1169"/>
      <c r="D16" s="1170"/>
      <c r="E16" s="1171" t="str">
        <f>IF(OR(C16="",K4=""),"",IF(OR(UPPER(TRIM(D16))="KG",UPPER(TRIM(D16))="L"),ROUND(C16*$K$4,2),ROUND(C16*$K$4,0)))</f>
        <v/>
      </c>
      <c r="F16" s="1169"/>
      <c r="G16" s="1166"/>
      <c r="H16" s="1172">
        <v>7</v>
      </c>
      <c r="I16" s="1955"/>
      <c r="J16" s="1955"/>
      <c r="K16" s="1955"/>
      <c r="L16" s="1169"/>
      <c r="M16" s="1169"/>
    </row>
    <row r="17" spans="2:13" ht="30" customHeight="1">
      <c r="B17" s="1168"/>
      <c r="C17" s="1169"/>
      <c r="D17" s="1170"/>
      <c r="E17" s="1171" t="str">
        <f>IF(OR(C17="",K4=""),"",IF(OR(UPPER(TRIM(D17))="KG",UPPER(TRIM(D17))="L"),ROUND(C17*$K$4,2),ROUND(C17*$K$4,0)))</f>
        <v/>
      </c>
      <c r="F17" s="1169"/>
      <c r="G17" s="1166"/>
      <c r="H17" s="1172">
        <v>8</v>
      </c>
      <c r="I17" s="1955"/>
      <c r="J17" s="1955"/>
      <c r="K17" s="1955"/>
      <c r="L17" s="1169"/>
      <c r="M17" s="1169"/>
    </row>
    <row r="18" spans="2:13" ht="30" customHeight="1">
      <c r="B18" s="1168"/>
      <c r="C18" s="1169"/>
      <c r="D18" s="1170"/>
      <c r="E18" s="1171" t="str">
        <f>IF(OR(C18="",K4=""),"",IF(OR(UPPER(TRIM(D18))="KG",UPPER(TRIM(D18))="L"),ROUND(C18*$K$4,2),ROUND(C18*$K$4,0)))</f>
        <v/>
      </c>
      <c r="F18" s="1169"/>
      <c r="G18" s="1166"/>
      <c r="H18" s="1172">
        <v>9</v>
      </c>
      <c r="I18" s="1955"/>
      <c r="J18" s="1955"/>
      <c r="K18" s="1955"/>
      <c r="L18" s="1169"/>
      <c r="M18" s="1169"/>
    </row>
    <row r="19" spans="2:13" ht="30" customHeight="1">
      <c r="B19" s="1168"/>
      <c r="C19" s="1169"/>
      <c r="D19" s="1170"/>
      <c r="E19" s="1171" t="str">
        <f>IF(OR(C19="",K4=""),"",IF(OR(UPPER(TRIM(D19))="KG",UPPER(TRIM(D19))="L"),ROUND(C19*$K$4,2),ROUND(C19*$K$4,0)))</f>
        <v/>
      </c>
      <c r="F19" s="1169"/>
      <c r="G19" s="1166"/>
      <c r="H19" s="1172">
        <v>10</v>
      </c>
      <c r="I19" s="1955"/>
      <c r="J19" s="1955"/>
      <c r="K19" s="1955"/>
      <c r="L19" s="1169"/>
      <c r="M19" s="1169"/>
    </row>
    <row r="20" spans="2:13" ht="30" customHeight="1">
      <c r="B20" s="1168"/>
      <c r="C20" s="1169"/>
      <c r="D20" s="1170"/>
      <c r="E20" s="1171" t="str">
        <f>IF(OR(C20="",K4=""),"",IF(OR(UPPER(TRIM(D20))="KG",UPPER(TRIM(D20))="L"),ROUND(C20*$K$4,2),ROUND(C20*$K$4,0)))</f>
        <v/>
      </c>
      <c r="F20" s="1169"/>
      <c r="G20" s="1166"/>
      <c r="H20" s="1172">
        <v>11</v>
      </c>
      <c r="I20" s="1955"/>
      <c r="J20" s="1955"/>
      <c r="K20" s="1955"/>
      <c r="L20" s="1169"/>
      <c r="M20" s="1169"/>
    </row>
    <row r="21" spans="2:13" ht="26.1" customHeight="1"/>
    <row r="22" spans="2:13" ht="26.1" customHeight="1"/>
    <row r="23" spans="2:13" ht="33.950000000000003" customHeight="1">
      <c r="B23" s="1959" t="s">
        <v>3523</v>
      </c>
      <c r="C23" s="1959"/>
      <c r="D23" s="1959"/>
      <c r="E23" s="1959"/>
      <c r="F23" s="1959"/>
      <c r="G23" s="1959"/>
      <c r="H23" s="1960" t="s">
        <v>918</v>
      </c>
      <c r="I23" s="1961"/>
      <c r="J23" s="1961"/>
      <c r="K23" s="1961"/>
      <c r="L23" s="1961"/>
      <c r="M23" s="1961"/>
    </row>
    <row r="24" spans="2:13" ht="33.950000000000003" customHeight="1">
      <c r="B24" s="1173" t="s">
        <v>3524</v>
      </c>
      <c r="C24" s="1165"/>
      <c r="D24" s="1173" t="s">
        <v>3525</v>
      </c>
      <c r="E24" s="1165"/>
      <c r="F24" s="1173" t="s">
        <v>3526</v>
      </c>
      <c r="G24" s="1165"/>
      <c r="H24" s="1174" t="s">
        <v>3527</v>
      </c>
      <c r="I24" s="1165"/>
      <c r="J24" s="1175" t="s">
        <v>3528</v>
      </c>
      <c r="K24" s="1165"/>
      <c r="L24" s="1175" t="s">
        <v>3529</v>
      </c>
      <c r="M24" s="1165"/>
    </row>
    <row r="25" spans="2:13" ht="33.950000000000003" customHeight="1">
      <c r="B25" s="1173" t="s">
        <v>3530</v>
      </c>
      <c r="C25" s="1165"/>
      <c r="D25" s="1173" t="s">
        <v>3531</v>
      </c>
      <c r="E25" s="1165"/>
      <c r="F25" s="1173" t="s">
        <v>3532</v>
      </c>
      <c r="G25" s="1165"/>
      <c r="H25" s="1174" t="s">
        <v>3533</v>
      </c>
      <c r="I25" s="1165"/>
      <c r="J25" s="1175" t="s">
        <v>3534</v>
      </c>
      <c r="K25" s="1165"/>
      <c r="L25" s="1175" t="s">
        <v>3535</v>
      </c>
      <c r="M25" s="1165"/>
    </row>
    <row r="26" spans="2:13" ht="33.950000000000003" customHeight="1">
      <c r="B26" s="1173" t="s">
        <v>3536</v>
      </c>
      <c r="C26" s="1165"/>
      <c r="D26" s="1173" t="s">
        <v>3537</v>
      </c>
      <c r="E26" s="1165"/>
      <c r="F26" s="1173" t="s">
        <v>3538</v>
      </c>
      <c r="G26" s="1165"/>
      <c r="H26" s="1174" t="s">
        <v>3539</v>
      </c>
      <c r="I26" s="1165"/>
      <c r="J26" s="1175" t="s">
        <v>3540</v>
      </c>
      <c r="K26" s="1165"/>
      <c r="L26" s="1175" t="s">
        <v>3541</v>
      </c>
      <c r="M26" s="1165"/>
    </row>
    <row r="27" spans="2:13" ht="33.950000000000003" customHeight="1">
      <c r="B27" s="1173" t="s">
        <v>3542</v>
      </c>
      <c r="C27" s="1165"/>
      <c r="D27" s="1173" t="s">
        <v>3543</v>
      </c>
      <c r="E27" s="1165"/>
      <c r="F27" s="1173" t="s">
        <v>3544</v>
      </c>
      <c r="G27" s="1165"/>
      <c r="H27" s="1174" t="s">
        <v>3545</v>
      </c>
      <c r="I27" s="1165"/>
      <c r="J27" s="1175" t="s">
        <v>3546</v>
      </c>
      <c r="K27" s="1165"/>
      <c r="L27" s="1175" t="s">
        <v>3547</v>
      </c>
      <c r="M27" s="1165"/>
    </row>
    <row r="28" spans="2:13" ht="33.950000000000003" customHeight="1">
      <c r="B28" s="1173" t="s">
        <v>3548</v>
      </c>
      <c r="C28" s="1165"/>
      <c r="D28" s="1173" t="s">
        <v>3549</v>
      </c>
      <c r="E28" s="1165"/>
      <c r="F28" s="1173" t="s">
        <v>3550</v>
      </c>
      <c r="G28" s="1165"/>
      <c r="H28" s="1174" t="s">
        <v>3551</v>
      </c>
      <c r="I28" s="1165"/>
      <c r="J28" s="1175" t="s">
        <v>3552</v>
      </c>
      <c r="K28" s="1165"/>
      <c r="L28" s="1175" t="s">
        <v>3553</v>
      </c>
      <c r="M28" s="1165"/>
    </row>
    <row r="29" spans="2:13" ht="33.950000000000003" customHeight="1">
      <c r="B29" s="1173" t="s">
        <v>3554</v>
      </c>
      <c r="C29" s="1165"/>
      <c r="D29" s="1173" t="s">
        <v>3555</v>
      </c>
      <c r="E29" s="1165"/>
      <c r="F29" s="1173" t="s">
        <v>3556</v>
      </c>
      <c r="G29" s="1165"/>
      <c r="H29" s="1174" t="s">
        <v>3557</v>
      </c>
      <c r="I29" s="1165"/>
      <c r="J29" s="1175" t="s">
        <v>3558</v>
      </c>
      <c r="K29" s="1165"/>
      <c r="L29" s="1175" t="s">
        <v>3559</v>
      </c>
      <c r="M29" s="1165"/>
    </row>
    <row r="30" spans="2:13" ht="33.950000000000003" customHeight="1">
      <c r="B30" s="1173" t="s">
        <v>3560</v>
      </c>
      <c r="C30" s="1165"/>
      <c r="D30" s="1173" t="s">
        <v>3561</v>
      </c>
      <c r="E30" s="1165"/>
      <c r="F30" s="1173" t="s">
        <v>3562</v>
      </c>
      <c r="G30" s="1165"/>
      <c r="H30" s="1174" t="s">
        <v>3563</v>
      </c>
      <c r="I30" s="1165"/>
      <c r="J30" s="1175" t="s">
        <v>3564</v>
      </c>
      <c r="K30" s="1165"/>
      <c r="L30" s="1175" t="s">
        <v>3562</v>
      </c>
      <c r="M30" s="1165"/>
    </row>
    <row r="31" spans="2:13" ht="33.950000000000003" customHeight="1">
      <c r="B31" s="1173" t="s">
        <v>3565</v>
      </c>
      <c r="C31" s="1165"/>
      <c r="D31" s="1173" t="s">
        <v>3566</v>
      </c>
      <c r="E31" s="1165"/>
      <c r="F31" s="1173" t="s">
        <v>3567</v>
      </c>
      <c r="G31" s="1165"/>
      <c r="H31" s="1174" t="s">
        <v>3565</v>
      </c>
      <c r="I31" s="1165"/>
      <c r="J31" s="1175" t="s">
        <v>3566</v>
      </c>
      <c r="K31" s="1165"/>
      <c r="L31" s="1175" t="s">
        <v>3567</v>
      </c>
      <c r="M31" s="1165"/>
    </row>
    <row r="32" spans="2:13" ht="33.950000000000003" customHeight="1">
      <c r="B32" s="1173" t="s">
        <v>3568</v>
      </c>
      <c r="C32" s="1165"/>
      <c r="D32" s="1173" t="s">
        <v>3569</v>
      </c>
      <c r="E32" s="1165"/>
      <c r="F32" s="1173" t="s">
        <v>3570</v>
      </c>
      <c r="G32" s="1165"/>
      <c r="H32" s="1174" t="s">
        <v>3568</v>
      </c>
      <c r="I32" s="1165"/>
      <c r="J32" s="1175" t="s">
        <v>3569</v>
      </c>
      <c r="K32" s="1165"/>
      <c r="L32" s="1175" t="s">
        <v>3571</v>
      </c>
      <c r="M32" s="1165"/>
    </row>
    <row r="33" spans="2:13" ht="33.950000000000003" customHeight="1">
      <c r="B33" s="1173" t="s">
        <v>3572</v>
      </c>
      <c r="C33" s="1165"/>
      <c r="D33" s="1173" t="s">
        <v>3573</v>
      </c>
      <c r="E33" s="1165"/>
      <c r="F33" s="1173" t="s">
        <v>3574</v>
      </c>
      <c r="G33" s="1165"/>
      <c r="H33" s="1174" t="s">
        <v>3575</v>
      </c>
      <c r="I33" s="1165"/>
      <c r="J33" s="1175" t="s">
        <v>3573</v>
      </c>
      <c r="K33" s="1165"/>
      <c r="L33" s="1175" t="s">
        <v>3574</v>
      </c>
      <c r="M33" s="1165"/>
    </row>
    <row r="34" spans="2:13" ht="33.950000000000003" customHeight="1">
      <c r="B34" s="1173" t="s">
        <v>3576</v>
      </c>
      <c r="C34" s="1165"/>
      <c r="D34" s="1173" t="s">
        <v>3577</v>
      </c>
      <c r="E34" s="1165"/>
      <c r="F34" s="1173" t="s">
        <v>3578</v>
      </c>
      <c r="G34" s="1165"/>
      <c r="H34" s="1174" t="s">
        <v>3576</v>
      </c>
      <c r="I34" s="1165"/>
      <c r="J34" s="1175" t="s">
        <v>3577</v>
      </c>
      <c r="K34" s="1165"/>
      <c r="L34" s="1175" t="s">
        <v>3578</v>
      </c>
      <c r="M34" s="1165"/>
    </row>
    <row r="35" spans="2:13" ht="33.950000000000003" customHeight="1">
      <c r="B35" s="1173" t="s">
        <v>3579</v>
      </c>
      <c r="C35" s="1165"/>
      <c r="D35" s="1173" t="s">
        <v>3580</v>
      </c>
      <c r="E35" s="1165"/>
      <c r="F35" s="1173" t="s">
        <v>3581</v>
      </c>
      <c r="G35" s="1165"/>
      <c r="H35" s="1174" t="s">
        <v>3579</v>
      </c>
      <c r="I35" s="1165"/>
      <c r="J35" s="1175" t="s">
        <v>3580</v>
      </c>
      <c r="K35" s="1165"/>
      <c r="L35" s="1175" t="s">
        <v>3581</v>
      </c>
      <c r="M35" s="1165"/>
    </row>
    <row r="36" spans="2:13" ht="33.950000000000003" customHeight="1"/>
    <row r="37" spans="2:13" ht="33.950000000000003" customHeight="1">
      <c r="B37" s="1962" t="s">
        <v>3582</v>
      </c>
      <c r="C37" s="1962"/>
      <c r="D37" s="1962"/>
      <c r="E37" s="1962"/>
      <c r="F37" s="1962"/>
      <c r="G37" s="1962"/>
      <c r="H37" s="1963" t="s">
        <v>3583</v>
      </c>
      <c r="I37" s="1963"/>
      <c r="J37" s="1963"/>
      <c r="K37" s="1963"/>
      <c r="L37" s="1963"/>
      <c r="M37" s="1963"/>
    </row>
    <row r="38" spans="2:13" ht="26.1" customHeight="1"/>
    <row r="39" spans="2:13" ht="26.1" customHeight="1">
      <c r="B39" s="1964" t="s">
        <v>3584</v>
      </c>
      <c r="C39" s="1964"/>
      <c r="D39" s="1964"/>
      <c r="E39" s="1964"/>
      <c r="F39" s="1964"/>
      <c r="G39" s="1964"/>
      <c r="H39" s="1964"/>
      <c r="I39" s="1964"/>
      <c r="J39" s="1964"/>
      <c r="K39" s="1964"/>
      <c r="L39" s="1964"/>
      <c r="M39" s="1964"/>
    </row>
    <row r="40" spans="2:13" ht="26.1" customHeight="1">
      <c r="B40" s="1176" t="s">
        <v>3585</v>
      </c>
      <c r="C40" s="1157"/>
      <c r="D40" s="1176" t="s">
        <v>3586</v>
      </c>
      <c r="E40" s="1177"/>
      <c r="F40" s="1176" t="s">
        <v>3587</v>
      </c>
      <c r="G40" s="1177"/>
      <c r="H40" s="1176" t="s">
        <v>3588</v>
      </c>
      <c r="I40" s="1178"/>
      <c r="J40" s="1176" t="s">
        <v>3589</v>
      </c>
      <c r="K40" s="1166"/>
      <c r="L40" s="1176" t="s">
        <v>3590</v>
      </c>
      <c r="M40" s="1179"/>
    </row>
    <row r="41" spans="2:13" ht="26.1" customHeight="1">
      <c r="B41" s="1176" t="s">
        <v>3591</v>
      </c>
      <c r="C41" s="1180"/>
      <c r="D41" s="1176" t="s">
        <v>3592</v>
      </c>
      <c r="E41" s="1177"/>
      <c r="F41" s="1176" t="s">
        <v>3593</v>
      </c>
      <c r="G41" s="1177"/>
      <c r="H41" s="1176" t="s">
        <v>3594</v>
      </c>
      <c r="I41" s="1178"/>
      <c r="J41" s="1176" t="s">
        <v>3580</v>
      </c>
      <c r="K41" s="1166"/>
      <c r="L41" s="1176" t="s">
        <v>3595</v>
      </c>
      <c r="M41" s="1181"/>
    </row>
    <row r="42" spans="2:13" ht="26.1" customHeight="1">
      <c r="B42" s="1176" t="s">
        <v>3596</v>
      </c>
      <c r="C42" s="1949"/>
      <c r="D42" s="1965"/>
      <c r="E42" s="1949"/>
      <c r="F42" s="1176" t="s">
        <v>3597</v>
      </c>
      <c r="G42" s="1965"/>
      <c r="H42" s="1965"/>
      <c r="I42" s="1965"/>
      <c r="J42" s="1176" t="s">
        <v>3598</v>
      </c>
      <c r="K42" s="1954"/>
      <c r="L42" s="1966"/>
      <c r="M42" s="1954"/>
    </row>
    <row r="43" spans="2:13" ht="26.1" customHeight="1"/>
    <row r="44" spans="2:13" ht="39.950000000000003" customHeight="1">
      <c r="B44" s="1967" t="s">
        <v>5358</v>
      </c>
      <c r="C44" s="1967"/>
      <c r="D44" s="1967"/>
      <c r="E44" s="1967"/>
      <c r="F44" s="1967"/>
      <c r="G44" s="1967"/>
      <c r="H44" s="1967"/>
      <c r="I44" s="1967"/>
      <c r="J44" s="1967"/>
      <c r="K44" s="1967"/>
      <c r="L44" s="1967"/>
      <c r="M44" s="1967"/>
    </row>
    <row r="45" spans="2:13" ht="39.950000000000003" customHeight="1">
      <c r="B45" s="1958" t="s">
        <v>5359</v>
      </c>
      <c r="C45" s="1958"/>
      <c r="D45" s="1958"/>
      <c r="E45" s="1958"/>
      <c r="F45" s="1958"/>
      <c r="G45" s="1958"/>
      <c r="H45" s="1958"/>
      <c r="I45" s="1958"/>
      <c r="J45" s="1958"/>
      <c r="K45" s="1958"/>
      <c r="L45" s="1958"/>
      <c r="M45" s="1958"/>
    </row>
    <row r="46" spans="2:13" ht="15.75">
      <c r="B46" s="1288" t="s">
        <v>4488</v>
      </c>
    </row>
    <row r="47" spans="2:13">
      <c r="B47" s="1182">
        <v>30</v>
      </c>
      <c r="C47" s="1182">
        <v>30</v>
      </c>
      <c r="D47" s="1182">
        <v>30</v>
      </c>
      <c r="E47" s="1182">
        <v>30</v>
      </c>
      <c r="F47" s="1182">
        <v>30</v>
      </c>
      <c r="G47" s="1182">
        <v>30</v>
      </c>
      <c r="H47" s="1182">
        <v>30</v>
      </c>
      <c r="I47" s="1182">
        <v>30</v>
      </c>
      <c r="J47" s="1182">
        <v>30</v>
      </c>
      <c r="K47" s="1182">
        <v>30</v>
      </c>
      <c r="L47" s="1182">
        <v>30</v>
      </c>
      <c r="M47" s="1182">
        <v>30</v>
      </c>
    </row>
    <row r="48" spans="2:13">
      <c r="B48" s="1183">
        <f t="shared" ref="B48:M48" ca="1" si="0">INDEX(CELL("largeur",B48),1,1)</f>
        <v>26</v>
      </c>
      <c r="C48" s="1183">
        <f t="shared" ca="1" si="0"/>
        <v>26</v>
      </c>
      <c r="D48" s="1183">
        <f t="shared" ca="1" si="0"/>
        <v>26</v>
      </c>
      <c r="E48" s="1183">
        <f t="shared" ca="1" si="0"/>
        <v>26</v>
      </c>
      <c r="F48" s="1183">
        <f t="shared" ca="1" si="0"/>
        <v>26</v>
      </c>
      <c r="G48" s="1183">
        <f t="shared" ca="1" si="0"/>
        <v>26</v>
      </c>
      <c r="H48" s="1183">
        <f t="shared" ca="1" si="0"/>
        <v>26</v>
      </c>
      <c r="I48" s="1183">
        <f t="shared" ca="1" si="0"/>
        <v>26</v>
      </c>
      <c r="J48" s="1183">
        <f t="shared" ca="1" si="0"/>
        <v>26</v>
      </c>
      <c r="K48" s="1183">
        <f t="shared" ca="1" si="0"/>
        <v>26</v>
      </c>
      <c r="L48" s="1183">
        <f t="shared" ca="1" si="0"/>
        <v>26</v>
      </c>
      <c r="M48" s="1183">
        <f t="shared" ca="1" si="0"/>
        <v>26</v>
      </c>
    </row>
  </sheetData>
  <mergeCells count="32">
    <mergeCell ref="B45:M45"/>
    <mergeCell ref="I19:K19"/>
    <mergeCell ref="I20:K20"/>
    <mergeCell ref="B23:G23"/>
    <mergeCell ref="H23:M23"/>
    <mergeCell ref="B37:G37"/>
    <mergeCell ref="H37:M37"/>
    <mergeCell ref="B39:M39"/>
    <mergeCell ref="C42:E42"/>
    <mergeCell ref="G42:I42"/>
    <mergeCell ref="K42:M42"/>
    <mergeCell ref="B44:M44"/>
    <mergeCell ref="I18:K18"/>
    <mergeCell ref="B8:G8"/>
    <mergeCell ref="H8:M8"/>
    <mergeCell ref="I9:K9"/>
    <mergeCell ref="I10:K10"/>
    <mergeCell ref="I11:K11"/>
    <mergeCell ref="I12:K12"/>
    <mergeCell ref="I13:K13"/>
    <mergeCell ref="I14:K14"/>
    <mergeCell ref="I15:K15"/>
    <mergeCell ref="I16:K16"/>
    <mergeCell ref="I17:K17"/>
    <mergeCell ref="C6:E6"/>
    <mergeCell ref="G6:I6"/>
    <mergeCell ref="K6:M6"/>
    <mergeCell ref="B1:M1"/>
    <mergeCell ref="G3:I3"/>
    <mergeCell ref="K3:M3"/>
    <mergeCell ref="I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0ADD-0500-4F6B-8C2E-1404024744F8}">
  <dimension ref="B1:M47"/>
  <sheetViews>
    <sheetView workbookViewId="0">
      <selection activeCell="C7" sqref="C7"/>
    </sheetView>
  </sheetViews>
  <sheetFormatPr baseColWidth="10" defaultColWidth="8" defaultRowHeight="15"/>
  <cols>
    <col min="1" max="1" width="8" style="1154"/>
    <col min="2" max="13" width="26.875" style="1154" customWidth="1"/>
    <col min="14" max="16384" width="8" style="1154"/>
  </cols>
  <sheetData>
    <row r="1" spans="2:13" ht="30" customHeight="1">
      <c r="B1" s="1950" t="s">
        <v>3599</v>
      </c>
      <c r="C1" s="1950"/>
      <c r="D1" s="1950"/>
      <c r="E1" s="1950"/>
      <c r="F1" s="1950"/>
      <c r="G1" s="1950"/>
      <c r="H1" s="1950"/>
      <c r="I1" s="1950"/>
      <c r="J1" s="1950"/>
      <c r="K1" s="1950"/>
      <c r="L1" s="1950"/>
      <c r="M1" s="1950"/>
    </row>
    <row r="3" spans="2:13" ht="26.1" customHeight="1">
      <c r="B3" s="1155" t="s">
        <v>3498</v>
      </c>
      <c r="C3" s="1156" t="s">
        <v>3600</v>
      </c>
      <c r="D3" s="1155" t="s">
        <v>3499</v>
      </c>
      <c r="E3" s="1157" t="s">
        <v>3601</v>
      </c>
      <c r="F3" s="1155" t="s">
        <v>180</v>
      </c>
      <c r="G3" s="1951" t="s">
        <v>3602</v>
      </c>
      <c r="H3" s="1951"/>
      <c r="I3" s="1951"/>
      <c r="J3" s="1155" t="s">
        <v>3500</v>
      </c>
      <c r="K3" s="1952" t="s">
        <v>3603</v>
      </c>
      <c r="L3" s="1952"/>
      <c r="M3" s="1952"/>
    </row>
    <row r="4" spans="2:13" ht="26.1" customHeight="1">
      <c r="B4" s="1158" t="s">
        <v>3604</v>
      </c>
      <c r="C4" s="1159">
        <v>2</v>
      </c>
      <c r="D4" s="1160" t="s">
        <v>3605</v>
      </c>
      <c r="E4" s="1161">
        <v>4</v>
      </c>
      <c r="F4" s="1155" t="s">
        <v>3606</v>
      </c>
      <c r="G4" s="1162">
        <v>10</v>
      </c>
      <c r="H4" s="1158" t="s">
        <v>3607</v>
      </c>
      <c r="I4" s="1161">
        <v>20</v>
      </c>
      <c r="J4" s="1155" t="s">
        <v>3505</v>
      </c>
      <c r="K4" s="1163">
        <f>IF(AND(ISNUMBER(C4),ISNUMBER(E4),C4&lt;&gt;0),E4/C4,IF(AND(ISNUMBER(G4),ISNUMBER(I4),G4&lt;&gt;0),I4/G4,""))</f>
        <v>2</v>
      </c>
      <c r="L4" s="1155" t="s">
        <v>3506</v>
      </c>
      <c r="M4" s="1157" t="s">
        <v>3608</v>
      </c>
    </row>
    <row r="5" spans="2:13" ht="26.1" customHeight="1">
      <c r="B5" s="1155" t="s">
        <v>3507</v>
      </c>
      <c r="C5" s="1157" t="s">
        <v>3609</v>
      </c>
      <c r="D5" s="1155" t="s">
        <v>3508</v>
      </c>
      <c r="E5" s="1161">
        <v>3</v>
      </c>
      <c r="F5" s="1155" t="s">
        <v>3509</v>
      </c>
      <c r="G5" s="1164">
        <v>74</v>
      </c>
      <c r="H5" s="1155" t="s">
        <v>3510</v>
      </c>
      <c r="I5" s="1953" t="s">
        <v>3610</v>
      </c>
      <c r="J5" s="1953"/>
      <c r="K5" s="1155" t="s">
        <v>3511</v>
      </c>
      <c r="L5" s="1954" t="s">
        <v>3611</v>
      </c>
      <c r="M5" s="1954"/>
    </row>
    <row r="6" spans="2:13" ht="26.1" customHeight="1">
      <c r="B6" s="1155" t="s">
        <v>3512</v>
      </c>
      <c r="C6" s="1949" t="s">
        <v>3612</v>
      </c>
      <c r="D6" s="1949"/>
      <c r="E6" s="1949"/>
      <c r="F6" s="1155" t="s">
        <v>3513</v>
      </c>
      <c r="G6" s="1949" t="s">
        <v>3613</v>
      </c>
      <c r="H6" s="1949"/>
      <c r="I6" s="1949"/>
      <c r="J6" s="1155" t="s">
        <v>3514</v>
      </c>
      <c r="K6" s="1949" t="s">
        <v>3614</v>
      </c>
      <c r="L6" s="1949"/>
      <c r="M6" s="1949"/>
    </row>
    <row r="7" spans="2:13" ht="26.1" customHeight="1">
      <c r="B7" s="1468" t="s">
        <v>906</v>
      </c>
      <c r="C7" s="134"/>
      <c r="D7" s="134" t="str">
        <f>IF(AND(COUNTIF(B10:B20,"*~**")=0,COUNTIF(B10:B20,"*~?*")=0),"",IF(COUNTIF(B10:B20,"*~**")&gt;0,COUNTIF(B10:B20,"*~**")&amp;" allergène"&amp;IF(COUNTIF(B10:B20,"*~**")&gt;1,"s","")&amp;" repéré"&amp;IF(COUNTIF(B10:B20,"*~**")&gt;1,"s","")&amp;" par *","")&amp;IF(AND(COUNTIF(B10:B20,"*~**")&gt;0,COUNTIF(B10:B20,"*~?*")&gt;0)," | ","")&amp;IF(COUNTIF(B10:B20,"*~?*")&gt;0,COUNTIF(B10:B20,"*~?*")&amp;" produit"&amp;IF(COUNTIF(B10:B20,"*~?*")&gt;1,"s","")&amp;" à vérifier par ?",""))</f>
        <v>1 allergène repéré par * | 1 produit à vérifier par ?</v>
      </c>
      <c r="E7" s="134"/>
      <c r="F7" s="134"/>
      <c r="G7" s="135" t="s">
        <v>907</v>
      </c>
      <c r="H7" s="135"/>
      <c r="I7" s="135"/>
      <c r="J7" s="135"/>
    </row>
    <row r="8" spans="2:13" ht="30" customHeight="1">
      <c r="B8" s="1956" t="s">
        <v>3515</v>
      </c>
      <c r="C8" s="1956"/>
      <c r="D8" s="1956"/>
      <c r="E8" s="1956"/>
      <c r="F8" s="1956"/>
      <c r="G8" s="1956"/>
      <c r="H8" s="1956" t="s">
        <v>3516</v>
      </c>
      <c r="I8" s="1956"/>
      <c r="J8" s="1956"/>
      <c r="K8" s="1956"/>
      <c r="L8" s="1956"/>
      <c r="M8" s="1956"/>
    </row>
    <row r="9" spans="2:13" ht="30" customHeight="1">
      <c r="B9" s="1167" t="s">
        <v>911</v>
      </c>
      <c r="C9" s="1167" t="s">
        <v>912</v>
      </c>
      <c r="D9" s="1167" t="s">
        <v>3517</v>
      </c>
      <c r="E9" s="1167" t="s">
        <v>914</v>
      </c>
      <c r="F9" s="1167" t="s">
        <v>3518</v>
      </c>
      <c r="G9" s="1167" t="s">
        <v>3519</v>
      </c>
      <c r="H9" s="1167" t="s">
        <v>3520</v>
      </c>
      <c r="I9" s="1957" t="s">
        <v>3521</v>
      </c>
      <c r="J9" s="1957"/>
      <c r="K9" s="1957"/>
      <c r="L9" s="1167" t="s">
        <v>3522</v>
      </c>
      <c r="M9" s="1167" t="s">
        <v>3519</v>
      </c>
    </row>
    <row r="10" spans="2:13" ht="35.1" customHeight="1">
      <c r="B10" s="1168" t="s">
        <v>3615</v>
      </c>
      <c r="C10" s="1169">
        <v>2</v>
      </c>
      <c r="D10" s="1170" t="s">
        <v>926</v>
      </c>
      <c r="E10" s="1171">
        <f>IF(OR(C10="",K4=""),"",IF(OR(UPPER(TRIM(D10))="KG",UPPER(TRIM(D10))="L"),ROUND(C10*$K$4,2),ROUND(C10*$K$4,0)))</f>
        <v>4</v>
      </c>
      <c r="F10" s="1169"/>
      <c r="G10" s="1166" t="s">
        <v>3616</v>
      </c>
      <c r="H10" s="1172">
        <v>1</v>
      </c>
      <c r="I10" s="1955" t="s">
        <v>3617</v>
      </c>
      <c r="J10" s="1955"/>
      <c r="K10" s="1955"/>
      <c r="L10" s="1169" t="s">
        <v>3618</v>
      </c>
      <c r="M10" s="1169" t="s">
        <v>3619</v>
      </c>
    </row>
    <row r="11" spans="2:13" ht="35.1" customHeight="1">
      <c r="B11" s="1168" t="s">
        <v>3620</v>
      </c>
      <c r="C11" s="1169">
        <v>20</v>
      </c>
      <c r="D11" s="1170" t="s">
        <v>1154</v>
      </c>
      <c r="E11" s="1171">
        <f>IF(OR(C11="",K4=""),"",IF(OR(UPPER(TRIM(D11))="KG",UPPER(TRIM(D11))="L"),ROUND(C11*$K$4,2),ROUND(C11*$K$4,0)))</f>
        <v>40</v>
      </c>
      <c r="F11" s="1169"/>
      <c r="G11" s="1166" t="s">
        <v>3621</v>
      </c>
      <c r="H11" s="1172">
        <v>2</v>
      </c>
      <c r="I11" s="1955" t="s">
        <v>3622</v>
      </c>
      <c r="J11" s="1955"/>
      <c r="K11" s="1955"/>
      <c r="L11" s="1169" t="s">
        <v>3623</v>
      </c>
      <c r="M11" s="1169"/>
    </row>
    <row r="12" spans="2:13" ht="35.1" customHeight="1">
      <c r="B12" s="1168" t="s">
        <v>3624</v>
      </c>
      <c r="C12" s="1169">
        <v>4</v>
      </c>
      <c r="D12" s="1170" t="s">
        <v>1154</v>
      </c>
      <c r="E12" s="1171">
        <f>IF(OR(C12="",K4=""),"",IF(OR(UPPER(TRIM(D12))="KG",UPPER(TRIM(D12))="L"),ROUND(C12*$K$4,2),ROUND(C12*$K$4,0)))</f>
        <v>8</v>
      </c>
      <c r="F12" s="1169"/>
      <c r="G12" s="1166"/>
      <c r="H12" s="1172">
        <v>3</v>
      </c>
      <c r="I12" s="1955" t="s">
        <v>3625</v>
      </c>
      <c r="J12" s="1955"/>
      <c r="K12" s="1955"/>
      <c r="L12" s="1169" t="s">
        <v>3626</v>
      </c>
      <c r="M12" s="1169" t="s">
        <v>3627</v>
      </c>
    </row>
    <row r="13" spans="2:13" ht="35.1" customHeight="1">
      <c r="B13" s="1168" t="s">
        <v>3628</v>
      </c>
      <c r="C13" s="1169">
        <v>5</v>
      </c>
      <c r="D13" s="1170" t="s">
        <v>1154</v>
      </c>
      <c r="E13" s="1171">
        <f>IF(OR(C13="",K4=""),"",IF(OR(UPPER(TRIM(D13))="KG",UPPER(TRIM(D13))="L"),ROUND(C13*$K$4,2),ROUND(C13*$K$4,0)))</f>
        <v>10</v>
      </c>
      <c r="F13" s="1169"/>
      <c r="G13" s="1166"/>
      <c r="H13" s="1172">
        <v>4</v>
      </c>
      <c r="I13" s="1955" t="s">
        <v>3629</v>
      </c>
      <c r="J13" s="1955"/>
      <c r="K13" s="1955"/>
      <c r="L13" s="1169" t="s">
        <v>3630</v>
      </c>
      <c r="M13" s="1169"/>
    </row>
    <row r="14" spans="2:13" ht="35.1" customHeight="1">
      <c r="B14" s="1168" t="s">
        <v>3631</v>
      </c>
      <c r="C14" s="1169">
        <v>10</v>
      </c>
      <c r="D14" s="1170" t="s">
        <v>1154</v>
      </c>
      <c r="E14" s="1171">
        <f>IF(OR(C14="",K4=""),"",IF(OR(UPPER(TRIM(D14))="KG",UPPER(TRIM(D14))="L"),ROUND(C14*$K$4,2),ROUND(C14*$K$4,0)))</f>
        <v>20</v>
      </c>
      <c r="F14" s="1169"/>
      <c r="G14" s="1166"/>
      <c r="H14" s="1172">
        <v>5</v>
      </c>
      <c r="I14" s="1955" t="s">
        <v>3632</v>
      </c>
      <c r="J14" s="1955"/>
      <c r="K14" s="1955"/>
      <c r="L14" s="1169" t="s">
        <v>3633</v>
      </c>
      <c r="M14" s="1169"/>
    </row>
    <row r="15" spans="2:13" ht="35.1" customHeight="1">
      <c r="B15" s="1168" t="s">
        <v>5653</v>
      </c>
      <c r="C15" s="1169">
        <v>30</v>
      </c>
      <c r="D15" s="1170" t="s">
        <v>1154</v>
      </c>
      <c r="E15" s="1171">
        <f>IF(OR(C15="",K4=""),"",IF(OR(UPPER(TRIM(D15))="KG",UPPER(TRIM(D15))="L"),ROUND(C15*$K$4,2),ROUND(C15*$K$4,0)))</f>
        <v>60</v>
      </c>
      <c r="F15" s="1169"/>
      <c r="G15" s="1166" t="s">
        <v>3634</v>
      </c>
      <c r="H15" s="1172">
        <v>6</v>
      </c>
      <c r="I15" s="1955" t="s">
        <v>3635</v>
      </c>
      <c r="J15" s="1955"/>
      <c r="K15" s="1955"/>
      <c r="L15" s="1169" t="s">
        <v>3636</v>
      </c>
      <c r="M15" s="1169" t="s">
        <v>3637</v>
      </c>
    </row>
    <row r="16" spans="2:13" ht="35.1" customHeight="1">
      <c r="B16" s="1168" t="s">
        <v>3638</v>
      </c>
      <c r="C16" s="1169">
        <v>0.2</v>
      </c>
      <c r="D16" s="1170" t="s">
        <v>1158</v>
      </c>
      <c r="E16" s="1171">
        <f>IF(OR(C16="",K4=""),"",IF(OR(UPPER(TRIM(D16))="KG",UPPER(TRIM(D16))="L"),ROUND(C16*$K$4,2),ROUND(C16*$K$4,0)))</f>
        <v>0.4</v>
      </c>
      <c r="F16" s="1169" t="s">
        <v>3639</v>
      </c>
      <c r="G16" s="1166" t="s">
        <v>3640</v>
      </c>
      <c r="H16" s="1172">
        <v>7</v>
      </c>
      <c r="I16" s="1955" t="s">
        <v>3641</v>
      </c>
      <c r="J16" s="1955"/>
      <c r="K16" s="1955"/>
      <c r="L16" s="1169" t="s">
        <v>3642</v>
      </c>
      <c r="M16" s="1169"/>
    </row>
    <row r="17" spans="2:13" ht="35.1" customHeight="1">
      <c r="B17" s="1168" t="s">
        <v>5652</v>
      </c>
      <c r="C17" s="1169">
        <v>30</v>
      </c>
      <c r="D17" s="1170" t="s">
        <v>1154</v>
      </c>
      <c r="E17" s="1171">
        <f>IF(OR(C17="",K4=""),"",IF(OR(UPPER(TRIM(D17))="KG",UPPER(TRIM(D17))="L"),ROUND(C17*$K$4,2),ROUND(C17*$K$4,0)))</f>
        <v>60</v>
      </c>
      <c r="F17" s="1169" t="s">
        <v>3644</v>
      </c>
      <c r="G17" s="1166" t="s">
        <v>3645</v>
      </c>
      <c r="H17" s="1172">
        <v>8</v>
      </c>
      <c r="I17" s="1955" t="s">
        <v>3646</v>
      </c>
      <c r="J17" s="1955"/>
      <c r="K17" s="1955"/>
      <c r="L17" s="1169" t="s">
        <v>3647</v>
      </c>
      <c r="M17" s="1169"/>
    </row>
    <row r="18" spans="2:13" ht="35.1" customHeight="1">
      <c r="B18" s="1168"/>
      <c r="C18" s="1169"/>
      <c r="D18" s="1170"/>
      <c r="E18" s="1171" t="str">
        <f>IF(OR(C18="",K4=""),"",IF(OR(UPPER(TRIM(D18))="KG",UPPER(TRIM(D18))="L"),ROUND(C18*$K$4,2),ROUND(C18*$K$4,0)))</f>
        <v/>
      </c>
      <c r="F18" s="1169"/>
      <c r="G18" s="1166"/>
      <c r="H18" s="1172">
        <v>9</v>
      </c>
      <c r="I18" s="1955" t="s">
        <v>3648</v>
      </c>
      <c r="J18" s="1955"/>
      <c r="K18" s="1955"/>
      <c r="L18" s="1169" t="s">
        <v>3649</v>
      </c>
      <c r="M18" s="1169"/>
    </row>
    <row r="19" spans="2:13" ht="35.1" customHeight="1">
      <c r="B19" s="1168"/>
      <c r="C19" s="1169"/>
      <c r="D19" s="1170"/>
      <c r="E19" s="1171" t="str">
        <f>IF(OR(C19="",K4=""),"",IF(OR(UPPER(TRIM(D19))="KG",UPPER(TRIM(D19))="L"),ROUND(C19*$K$4,2),ROUND(C19*$K$4,0)))</f>
        <v/>
      </c>
      <c r="F19" s="1169"/>
      <c r="G19" s="1166"/>
      <c r="H19" s="1172">
        <v>10</v>
      </c>
      <c r="I19" s="1955" t="s">
        <v>3650</v>
      </c>
      <c r="J19" s="1955"/>
      <c r="K19" s="1955"/>
      <c r="L19" s="1169" t="s">
        <v>3651</v>
      </c>
      <c r="M19" s="1169"/>
    </row>
    <row r="20" spans="2:13" ht="35.1" customHeight="1">
      <c r="B20" s="1168"/>
      <c r="C20" s="1169"/>
      <c r="D20" s="1170"/>
      <c r="E20" s="1171" t="str">
        <f>IF(OR(C20="",K4=""),"",IF(OR(UPPER(TRIM(D20))="KG",UPPER(TRIM(D20))="L"),ROUND(C20*$K$4,2),ROUND(C20*$K$4,0)))</f>
        <v/>
      </c>
      <c r="F20" s="1169"/>
      <c r="G20" s="1166"/>
      <c r="H20" s="1172">
        <v>11</v>
      </c>
      <c r="I20" s="1955" t="s">
        <v>3652</v>
      </c>
      <c r="J20" s="1955"/>
      <c r="K20" s="1955"/>
      <c r="L20" s="1169" t="s">
        <v>3653</v>
      </c>
      <c r="M20" s="1169"/>
    </row>
    <row r="21" spans="2:13" ht="26.1" customHeight="1"/>
    <row r="22" spans="2:13" ht="33.950000000000003" customHeight="1">
      <c r="B22" s="1959" t="s">
        <v>3523</v>
      </c>
      <c r="C22" s="1959"/>
      <c r="D22" s="1959"/>
      <c r="E22" s="1959"/>
      <c r="F22" s="1959"/>
      <c r="G22" s="1959"/>
      <c r="H22" s="1960" t="s">
        <v>918</v>
      </c>
      <c r="I22" s="1961"/>
      <c r="J22" s="1961"/>
      <c r="K22" s="1961"/>
      <c r="L22" s="1961"/>
      <c r="M22" s="1961"/>
    </row>
    <row r="23" spans="2:13" ht="57.95" customHeight="1">
      <c r="B23" s="1173" t="s">
        <v>3524</v>
      </c>
      <c r="C23" s="1165" t="s">
        <v>3654</v>
      </c>
      <c r="D23" s="1173" t="s">
        <v>3525</v>
      </c>
      <c r="E23" s="1165" t="s">
        <v>3655</v>
      </c>
      <c r="F23" s="1173" t="s">
        <v>3526</v>
      </c>
      <c r="G23" s="1165" t="s">
        <v>3656</v>
      </c>
      <c r="H23" s="1174" t="s">
        <v>3527</v>
      </c>
      <c r="I23" s="1165" t="s">
        <v>3657</v>
      </c>
      <c r="J23" s="1175" t="s">
        <v>3528</v>
      </c>
      <c r="K23" s="1165" t="s">
        <v>1502</v>
      </c>
      <c r="L23" s="1175" t="s">
        <v>3529</v>
      </c>
      <c r="M23" s="1165" t="s">
        <v>3658</v>
      </c>
    </row>
    <row r="24" spans="2:13" ht="57.95" customHeight="1">
      <c r="B24" s="1173" t="s">
        <v>3530</v>
      </c>
      <c r="C24" s="1165" t="s">
        <v>5360</v>
      </c>
      <c r="D24" s="1173" t="s">
        <v>3531</v>
      </c>
      <c r="E24" s="1165" t="s">
        <v>3659</v>
      </c>
      <c r="F24" s="1173" t="s">
        <v>3532</v>
      </c>
      <c r="G24" s="1165" t="s">
        <v>3660</v>
      </c>
      <c r="H24" s="1174" t="s">
        <v>3533</v>
      </c>
      <c r="I24" s="1165" t="s">
        <v>3661</v>
      </c>
      <c r="J24" s="1175" t="s">
        <v>3534</v>
      </c>
      <c r="K24" s="1165" t="s">
        <v>447</v>
      </c>
      <c r="L24" s="1175" t="s">
        <v>3535</v>
      </c>
      <c r="M24" s="1165" t="s">
        <v>3662</v>
      </c>
    </row>
    <row r="25" spans="2:13" ht="57.95" customHeight="1">
      <c r="B25" s="1173" t="s">
        <v>3536</v>
      </c>
      <c r="C25" s="1165" t="s">
        <v>3663</v>
      </c>
      <c r="D25" s="1173" t="s">
        <v>3537</v>
      </c>
      <c r="E25" s="1165" t="s">
        <v>3664</v>
      </c>
      <c r="F25" s="1173" t="s">
        <v>3538</v>
      </c>
      <c r="G25" s="1165" t="s">
        <v>3665</v>
      </c>
      <c r="H25" s="1174" t="s">
        <v>3539</v>
      </c>
      <c r="I25" s="1165" t="s">
        <v>3666</v>
      </c>
      <c r="J25" s="1175" t="s">
        <v>3540</v>
      </c>
      <c r="K25" s="1165" t="s">
        <v>3667</v>
      </c>
      <c r="L25" s="1175" t="s">
        <v>3541</v>
      </c>
      <c r="M25" s="1165" t="s">
        <v>3668</v>
      </c>
    </row>
    <row r="26" spans="2:13" ht="57.95" customHeight="1">
      <c r="B26" s="1173" t="s">
        <v>3542</v>
      </c>
      <c r="C26" s="1165" t="s">
        <v>3669</v>
      </c>
      <c r="D26" s="1173" t="s">
        <v>3543</v>
      </c>
      <c r="E26" s="1165" t="s">
        <v>3670</v>
      </c>
      <c r="F26" s="1173" t="s">
        <v>3544</v>
      </c>
      <c r="G26" s="1165" t="s">
        <v>3671</v>
      </c>
      <c r="H26" s="1174" t="s">
        <v>3545</v>
      </c>
      <c r="I26" s="1165" t="s">
        <v>3672</v>
      </c>
      <c r="J26" s="1175" t="s">
        <v>3546</v>
      </c>
      <c r="K26" s="1165" t="s">
        <v>3673</v>
      </c>
      <c r="L26" s="1175" t="s">
        <v>3547</v>
      </c>
      <c r="M26" s="1165" t="s">
        <v>3674</v>
      </c>
    </row>
    <row r="27" spans="2:13" ht="57.95" customHeight="1">
      <c r="B27" s="1173" t="s">
        <v>3548</v>
      </c>
      <c r="C27" s="1165" t="s">
        <v>3675</v>
      </c>
      <c r="D27" s="1173" t="s">
        <v>3549</v>
      </c>
      <c r="E27" s="1165" t="s">
        <v>3671</v>
      </c>
      <c r="F27" s="1173" t="s">
        <v>3550</v>
      </c>
      <c r="G27" s="1165" t="s">
        <v>3676</v>
      </c>
      <c r="H27" s="1174" t="s">
        <v>3551</v>
      </c>
      <c r="I27" s="1165" t="s">
        <v>3677</v>
      </c>
      <c r="J27" s="1175" t="s">
        <v>3552</v>
      </c>
      <c r="K27" s="1165" t="s">
        <v>3678</v>
      </c>
      <c r="L27" s="1175" t="s">
        <v>3553</v>
      </c>
      <c r="M27" s="1165" t="s">
        <v>3679</v>
      </c>
    </row>
    <row r="28" spans="2:13" ht="57.95" customHeight="1">
      <c r="B28" s="1173" t="s">
        <v>3554</v>
      </c>
      <c r="C28" s="1165" t="s">
        <v>5361</v>
      </c>
      <c r="D28" s="1173" t="s">
        <v>3555</v>
      </c>
      <c r="E28" s="1165" t="s">
        <v>3680</v>
      </c>
      <c r="F28" s="1173" t="s">
        <v>3556</v>
      </c>
      <c r="G28" s="1165" t="s">
        <v>3681</v>
      </c>
      <c r="H28" s="1174" t="s">
        <v>3557</v>
      </c>
      <c r="I28" s="1165" t="s">
        <v>3682</v>
      </c>
      <c r="J28" s="1175" t="s">
        <v>3558</v>
      </c>
      <c r="K28" s="1165" t="s">
        <v>3683</v>
      </c>
      <c r="L28" s="1175" t="s">
        <v>3559</v>
      </c>
      <c r="M28" s="1165" t="s">
        <v>5362</v>
      </c>
    </row>
    <row r="29" spans="2:13" ht="57.95" customHeight="1">
      <c r="B29" s="1173" t="s">
        <v>3560</v>
      </c>
      <c r="C29" s="1165" t="s">
        <v>5363</v>
      </c>
      <c r="D29" s="1173" t="s">
        <v>3561</v>
      </c>
      <c r="E29" s="1165" t="s">
        <v>5364</v>
      </c>
      <c r="F29" s="1173" t="s">
        <v>3562</v>
      </c>
      <c r="G29" s="1165" t="s">
        <v>5365</v>
      </c>
      <c r="H29" s="1174" t="s">
        <v>3563</v>
      </c>
      <c r="I29" s="1165" t="s">
        <v>5366</v>
      </c>
      <c r="J29" s="1175" t="s">
        <v>3564</v>
      </c>
      <c r="K29" s="1165" t="s">
        <v>3685</v>
      </c>
      <c r="L29" s="1175" t="s">
        <v>3562</v>
      </c>
      <c r="M29" s="1165" t="s">
        <v>5367</v>
      </c>
    </row>
    <row r="30" spans="2:13" ht="57.95" customHeight="1">
      <c r="B30" s="1173" t="s">
        <v>3565</v>
      </c>
      <c r="C30" s="1165" t="s">
        <v>3686</v>
      </c>
      <c r="D30" s="1173" t="s">
        <v>3566</v>
      </c>
      <c r="E30" s="1165" t="s">
        <v>3687</v>
      </c>
      <c r="F30" s="1173" t="s">
        <v>3567</v>
      </c>
      <c r="G30" s="1165" t="s">
        <v>5368</v>
      </c>
      <c r="H30" s="1174" t="s">
        <v>3565</v>
      </c>
      <c r="I30" s="1165" t="s">
        <v>3688</v>
      </c>
      <c r="J30" s="1175" t="s">
        <v>3566</v>
      </c>
      <c r="K30" s="1165" t="s">
        <v>3689</v>
      </c>
      <c r="L30" s="1175" t="s">
        <v>3567</v>
      </c>
      <c r="M30" s="1165" t="s">
        <v>5368</v>
      </c>
    </row>
    <row r="31" spans="2:13" ht="57.95" customHeight="1">
      <c r="B31" s="1173" t="s">
        <v>3568</v>
      </c>
      <c r="C31" s="1165" t="s">
        <v>424</v>
      </c>
      <c r="D31" s="1173" t="s">
        <v>3569</v>
      </c>
      <c r="E31" s="1165" t="s">
        <v>5369</v>
      </c>
      <c r="F31" s="1173" t="s">
        <v>3570</v>
      </c>
      <c r="G31" s="1165" t="s">
        <v>3690</v>
      </c>
      <c r="H31" s="1174" t="s">
        <v>3568</v>
      </c>
      <c r="I31" s="1165" t="s">
        <v>424</v>
      </c>
      <c r="J31" s="1175" t="s">
        <v>3569</v>
      </c>
      <c r="K31" s="1165" t="s">
        <v>5369</v>
      </c>
      <c r="L31" s="1175" t="s">
        <v>3571</v>
      </c>
      <c r="M31" s="1165" t="s">
        <v>3691</v>
      </c>
    </row>
    <row r="32" spans="2:13" ht="57.95" customHeight="1">
      <c r="B32" s="1173" t="s">
        <v>3572</v>
      </c>
      <c r="C32" s="1165" t="s">
        <v>3692</v>
      </c>
      <c r="D32" s="1173" t="s">
        <v>3573</v>
      </c>
      <c r="E32" s="1165" t="s">
        <v>5370</v>
      </c>
      <c r="F32" s="1173" t="s">
        <v>3574</v>
      </c>
      <c r="G32" s="1165" t="s">
        <v>5371</v>
      </c>
      <c r="H32" s="1174" t="s">
        <v>3575</v>
      </c>
      <c r="I32" s="1165" t="s">
        <v>3693</v>
      </c>
      <c r="J32" s="1175" t="s">
        <v>3573</v>
      </c>
      <c r="K32" s="1165" t="s">
        <v>5370</v>
      </c>
      <c r="L32" s="1175" t="s">
        <v>3574</v>
      </c>
      <c r="M32" s="1165" t="s">
        <v>5371</v>
      </c>
    </row>
    <row r="33" spans="2:13" ht="57.95" customHeight="1">
      <c r="B33" s="1173" t="s">
        <v>3576</v>
      </c>
      <c r="C33" s="1165" t="s">
        <v>3694</v>
      </c>
      <c r="D33" s="1173" t="s">
        <v>3577</v>
      </c>
      <c r="E33" s="1165" t="s">
        <v>5372</v>
      </c>
      <c r="F33" s="1173" t="s">
        <v>3578</v>
      </c>
      <c r="G33" s="1165" t="s">
        <v>3695</v>
      </c>
      <c r="H33" s="1174" t="s">
        <v>3576</v>
      </c>
      <c r="I33" s="1165" t="s">
        <v>3696</v>
      </c>
      <c r="J33" s="1175" t="s">
        <v>3577</v>
      </c>
      <c r="K33" s="1165" t="s">
        <v>3697</v>
      </c>
      <c r="L33" s="1175" t="s">
        <v>3578</v>
      </c>
      <c r="M33" s="1165" t="s">
        <v>3698</v>
      </c>
    </row>
    <row r="34" spans="2:13" ht="57.95" customHeight="1">
      <c r="B34" s="1173" t="s">
        <v>3579</v>
      </c>
      <c r="C34" s="1165" t="s">
        <v>3699</v>
      </c>
      <c r="D34" s="1173" t="s">
        <v>3580</v>
      </c>
      <c r="E34" s="1165" t="s">
        <v>3700</v>
      </c>
      <c r="F34" s="1173" t="s">
        <v>3581</v>
      </c>
      <c r="G34" s="1165" t="s">
        <v>3701</v>
      </c>
      <c r="H34" s="1174" t="s">
        <v>3579</v>
      </c>
      <c r="I34" s="1165" t="s">
        <v>3702</v>
      </c>
      <c r="J34" s="1175" t="s">
        <v>3580</v>
      </c>
      <c r="K34" s="1165" t="s">
        <v>3700</v>
      </c>
      <c r="L34" s="1175" t="s">
        <v>3581</v>
      </c>
      <c r="M34" s="1165" t="s">
        <v>3701</v>
      </c>
    </row>
    <row r="35" spans="2:13" ht="33.950000000000003" customHeight="1"/>
    <row r="36" spans="2:13" ht="33.950000000000003" customHeight="1">
      <c r="B36" s="1968" t="s">
        <v>3582</v>
      </c>
      <c r="C36" s="1968"/>
      <c r="D36" s="1968"/>
      <c r="E36" s="1968"/>
      <c r="F36" s="1968"/>
      <c r="G36" s="1968"/>
      <c r="H36" s="1969" t="s">
        <v>3583</v>
      </c>
      <c r="I36" s="1969"/>
      <c r="J36" s="1969"/>
      <c r="K36" s="1969"/>
      <c r="L36" s="1969"/>
      <c r="M36" s="1969"/>
    </row>
    <row r="37" spans="2:13" ht="26.1" customHeight="1"/>
    <row r="38" spans="2:13" ht="26.1" customHeight="1">
      <c r="B38" s="1964" t="s">
        <v>3584</v>
      </c>
      <c r="C38" s="1964"/>
      <c r="D38" s="1964"/>
      <c r="E38" s="1964"/>
      <c r="F38" s="1964"/>
      <c r="G38" s="1964"/>
      <c r="H38" s="1964"/>
      <c r="I38" s="1964"/>
      <c r="J38" s="1964"/>
      <c r="K38" s="1964"/>
      <c r="L38" s="1964"/>
      <c r="M38" s="1964"/>
    </row>
    <row r="39" spans="2:13" ht="26.1" customHeight="1">
      <c r="B39" s="1176" t="s">
        <v>3585</v>
      </c>
      <c r="C39" s="1157" t="s">
        <v>3703</v>
      </c>
      <c r="D39" s="1176" t="s">
        <v>3586</v>
      </c>
      <c r="E39" s="1177" t="s">
        <v>3704</v>
      </c>
      <c r="F39" s="1176" t="s">
        <v>3587</v>
      </c>
      <c r="G39" s="1177" t="s">
        <v>3705</v>
      </c>
      <c r="H39" s="1176" t="s">
        <v>3588</v>
      </c>
      <c r="I39" s="1178" t="s">
        <v>3706</v>
      </c>
      <c r="J39" s="1176" t="s">
        <v>3589</v>
      </c>
      <c r="K39" s="1166" t="s">
        <v>3707</v>
      </c>
      <c r="L39" s="1176" t="s">
        <v>3590</v>
      </c>
      <c r="M39" s="1179" t="s">
        <v>3708</v>
      </c>
    </row>
    <row r="40" spans="2:13" ht="26.1" customHeight="1">
      <c r="B40" s="1176" t="s">
        <v>3591</v>
      </c>
      <c r="C40" s="1180" t="s">
        <v>424</v>
      </c>
      <c r="D40" s="1176" t="s">
        <v>3592</v>
      </c>
      <c r="E40" s="1177" t="s">
        <v>3709</v>
      </c>
      <c r="F40" s="1176" t="s">
        <v>3593</v>
      </c>
      <c r="G40" s="1177" t="s">
        <v>3707</v>
      </c>
      <c r="H40" s="1176" t="s">
        <v>3594</v>
      </c>
      <c r="I40" s="1178" t="s">
        <v>3710</v>
      </c>
      <c r="J40" s="1176" t="s">
        <v>3580</v>
      </c>
      <c r="K40" s="1166" t="s">
        <v>3711</v>
      </c>
      <c r="L40" s="1176" t="s">
        <v>3595</v>
      </c>
      <c r="M40" s="1181" t="s">
        <v>3712</v>
      </c>
    </row>
    <row r="41" spans="2:13" ht="26.1" customHeight="1">
      <c r="B41" s="1176" t="s">
        <v>3596</v>
      </c>
      <c r="C41" s="1949" t="s">
        <v>3713</v>
      </c>
      <c r="D41" s="1965"/>
      <c r="E41" s="1949"/>
      <c r="F41" s="1176" t="s">
        <v>3597</v>
      </c>
      <c r="G41" s="1965" t="s">
        <v>3714</v>
      </c>
      <c r="H41" s="1965"/>
      <c r="I41" s="1965"/>
      <c r="J41" s="1176" t="s">
        <v>3598</v>
      </c>
      <c r="K41" s="1954" t="s">
        <v>3715</v>
      </c>
      <c r="L41" s="1966"/>
      <c r="M41" s="1954"/>
    </row>
    <row r="42" spans="2:13" ht="26.1" customHeight="1"/>
    <row r="43" spans="2:13" ht="39.950000000000003" customHeight="1">
      <c r="B43" s="1967" t="s">
        <v>5373</v>
      </c>
      <c r="C43" s="1967"/>
      <c r="D43" s="1967"/>
      <c r="E43" s="1967"/>
      <c r="F43" s="1967"/>
      <c r="G43" s="1967"/>
      <c r="H43" s="1967"/>
      <c r="I43" s="1967"/>
      <c r="J43" s="1967"/>
      <c r="K43" s="1967"/>
      <c r="L43" s="1967"/>
      <c r="M43" s="1967"/>
    </row>
    <row r="44" spans="2:13" ht="39.950000000000003" customHeight="1">
      <c r="B44" s="1958" t="s">
        <v>5374</v>
      </c>
      <c r="C44" s="1958"/>
      <c r="D44" s="1958"/>
      <c r="E44" s="1958"/>
      <c r="F44" s="1958"/>
      <c r="G44" s="1958"/>
      <c r="H44" s="1958"/>
      <c r="I44" s="1958"/>
      <c r="J44" s="1958"/>
      <c r="K44" s="1958"/>
      <c r="L44" s="1958"/>
      <c r="M44" s="1958"/>
    </row>
    <row r="45" spans="2:13" ht="14.25" customHeight="1">
      <c r="B45" s="1288" t="s">
        <v>4488</v>
      </c>
    </row>
    <row r="46" spans="2:13">
      <c r="B46" s="1182">
        <v>30</v>
      </c>
      <c r="C46" s="1182">
        <v>30</v>
      </c>
      <c r="D46" s="1182">
        <v>30</v>
      </c>
      <c r="E46" s="1182">
        <v>30</v>
      </c>
      <c r="F46" s="1182">
        <v>30</v>
      </c>
      <c r="G46" s="1182">
        <v>30</v>
      </c>
      <c r="H46" s="1182">
        <v>30</v>
      </c>
      <c r="I46" s="1182">
        <v>30</v>
      </c>
      <c r="J46" s="1182">
        <v>30</v>
      </c>
      <c r="K46" s="1182">
        <v>30</v>
      </c>
      <c r="L46" s="1182">
        <v>30</v>
      </c>
      <c r="M46" s="1182">
        <v>30</v>
      </c>
    </row>
    <row r="47" spans="2:13">
      <c r="B47" s="91">
        <f t="shared" ref="B47:M47" ca="1" si="0">INDEX(CELL("largeur",B47),1,1)</f>
        <v>26</v>
      </c>
      <c r="C47" s="91">
        <f t="shared" ca="1" si="0"/>
        <v>26</v>
      </c>
      <c r="D47" s="91">
        <f t="shared" ca="1" si="0"/>
        <v>26</v>
      </c>
      <c r="E47" s="91">
        <f t="shared" ca="1" si="0"/>
        <v>26</v>
      </c>
      <c r="F47" s="91">
        <f t="shared" ca="1" si="0"/>
        <v>26</v>
      </c>
      <c r="G47" s="91">
        <f t="shared" ca="1" si="0"/>
        <v>26</v>
      </c>
      <c r="H47" s="91">
        <f t="shared" ca="1" si="0"/>
        <v>26</v>
      </c>
      <c r="I47" s="91">
        <f t="shared" ca="1" si="0"/>
        <v>26</v>
      </c>
      <c r="J47" s="91">
        <f t="shared" ca="1" si="0"/>
        <v>26</v>
      </c>
      <c r="K47" s="91">
        <f t="shared" ca="1" si="0"/>
        <v>26</v>
      </c>
      <c r="L47" s="91">
        <f t="shared" ca="1" si="0"/>
        <v>26</v>
      </c>
      <c r="M47" s="91">
        <f t="shared" ca="1" si="0"/>
        <v>26</v>
      </c>
    </row>
  </sheetData>
  <mergeCells count="32">
    <mergeCell ref="B44:M44"/>
    <mergeCell ref="I19:K19"/>
    <mergeCell ref="I20:K20"/>
    <mergeCell ref="B22:G22"/>
    <mergeCell ref="H22:M22"/>
    <mergeCell ref="B36:G36"/>
    <mergeCell ref="H36:M36"/>
    <mergeCell ref="B38:M38"/>
    <mergeCell ref="C41:E41"/>
    <mergeCell ref="G41:I41"/>
    <mergeCell ref="K41:M41"/>
    <mergeCell ref="B43:M43"/>
    <mergeCell ref="I18:K18"/>
    <mergeCell ref="B8:G8"/>
    <mergeCell ref="H8:M8"/>
    <mergeCell ref="I9:K9"/>
    <mergeCell ref="I10:K10"/>
    <mergeCell ref="I11:K11"/>
    <mergeCell ref="I12:K12"/>
    <mergeCell ref="I13:K13"/>
    <mergeCell ref="I14:K14"/>
    <mergeCell ref="I15:K15"/>
    <mergeCell ref="I16:K16"/>
    <mergeCell ref="I17:K17"/>
    <mergeCell ref="C6:E6"/>
    <mergeCell ref="G6:I6"/>
    <mergeCell ref="K6:M6"/>
    <mergeCell ref="B1:M1"/>
    <mergeCell ref="G3:I3"/>
    <mergeCell ref="K3:M3"/>
    <mergeCell ref="I5:J5"/>
    <mergeCell ref="L5:M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711A0-77EF-46DA-9133-A5C93CC44E9E}">
  <dimension ref="B1:Y1167"/>
  <sheetViews>
    <sheetView zoomScaleNormal="100" workbookViewId="0">
      <selection activeCell="A5" sqref="A5:XFD5"/>
    </sheetView>
  </sheetViews>
  <sheetFormatPr baseColWidth="10" defaultColWidth="9" defaultRowHeight="15"/>
  <cols>
    <col min="1" max="1" width="9" style="473"/>
    <col min="2" max="2" width="32.5" style="473" customWidth="1"/>
    <col min="3" max="5" width="16" style="473" customWidth="1"/>
    <col min="6" max="6" width="18.75" style="473" customWidth="1"/>
    <col min="7" max="7" width="16" style="473" customWidth="1"/>
    <col min="8" max="9" width="18" style="473" customWidth="1"/>
    <col min="10" max="10" width="20.75" style="473" customWidth="1"/>
    <col min="11" max="12" width="18" style="473" customWidth="1"/>
    <col min="13" max="13" width="35.5" style="473" customWidth="1"/>
    <col min="14" max="14" width="33.5" style="473" customWidth="1"/>
    <col min="15" max="15" width="35.75" style="473" customWidth="1"/>
    <col min="16" max="16" width="9" style="473"/>
    <col min="17" max="17" width="32.75" style="1295" customWidth="1"/>
    <col min="18" max="21" width="40.625" style="1295" customWidth="1"/>
    <col min="22" max="22" width="35.625" style="1295" customWidth="1"/>
    <col min="23" max="25" width="32.75" style="1295" customWidth="1"/>
    <col min="26" max="16384" width="9" style="473"/>
  </cols>
  <sheetData>
    <row r="1" spans="2:24" ht="30" customHeight="1">
      <c r="B1" s="1995" t="s">
        <v>5375</v>
      </c>
      <c r="C1" s="1995"/>
      <c r="D1" s="1995"/>
      <c r="E1" s="1995"/>
      <c r="F1" s="1995"/>
      <c r="G1" s="1995"/>
      <c r="H1" s="1995"/>
      <c r="I1" s="1995"/>
      <c r="J1" s="1995"/>
      <c r="K1" s="1995"/>
      <c r="L1" s="1995"/>
      <c r="M1" s="1995"/>
      <c r="N1" s="1995"/>
      <c r="O1" s="1995"/>
      <c r="Q1" s="1996" t="s">
        <v>5376</v>
      </c>
      <c r="R1" s="1996"/>
      <c r="S1" s="1996"/>
      <c r="T1" s="1996"/>
      <c r="U1" s="1996"/>
      <c r="V1" s="1294"/>
      <c r="W1" s="1294"/>
      <c r="X1" s="1294"/>
    </row>
    <row r="2" spans="2:24" ht="48" customHeight="1">
      <c r="B2" s="1296" t="s">
        <v>5377</v>
      </c>
      <c r="C2" s="1296"/>
      <c r="D2" s="1296"/>
      <c r="E2" s="1296"/>
      <c r="F2" s="1296"/>
      <c r="G2" s="1296"/>
      <c r="H2" s="1296"/>
      <c r="I2" s="1296"/>
      <c r="J2" s="1296"/>
      <c r="K2" s="1296"/>
      <c r="L2" s="1296"/>
      <c r="M2" s="1296"/>
      <c r="N2" s="1296"/>
      <c r="O2" s="1296"/>
      <c r="Q2" s="1997" t="s">
        <v>5378</v>
      </c>
      <c r="R2" s="1997"/>
      <c r="S2" s="1997"/>
      <c r="T2" s="1997"/>
      <c r="U2" s="1997"/>
      <c r="V2" s="1294"/>
      <c r="W2" s="1294"/>
      <c r="X2" s="1294"/>
    </row>
    <row r="3" spans="2:24" ht="15.75">
      <c r="B3" s="1288" t="s">
        <v>4488</v>
      </c>
      <c r="C3" s="1297"/>
      <c r="D3" s="1297"/>
      <c r="E3" s="1297"/>
      <c r="F3" s="1297"/>
      <c r="G3" s="1297"/>
      <c r="H3" s="1297"/>
      <c r="I3" s="1297"/>
      <c r="J3" s="1297"/>
      <c r="K3" s="1297"/>
      <c r="L3" s="1297"/>
      <c r="M3" s="1297"/>
      <c r="N3" s="1297"/>
      <c r="O3" s="1297"/>
      <c r="Q3" s="1294"/>
      <c r="R3" s="1294"/>
      <c r="S3" s="1294"/>
      <c r="T3" s="1294"/>
      <c r="U3" s="1294"/>
      <c r="V3" s="1294"/>
      <c r="W3" s="1294"/>
      <c r="X3" s="1294"/>
    </row>
    <row r="4" spans="2:24" ht="24" customHeight="1">
      <c r="B4" s="1998" t="s">
        <v>4490</v>
      </c>
      <c r="C4" s="1998"/>
      <c r="D4" s="1998"/>
      <c r="E4" s="1998"/>
      <c r="F4" s="1998"/>
      <c r="G4" s="1998"/>
      <c r="H4" s="1998"/>
      <c r="I4" s="1998"/>
      <c r="J4" s="1998"/>
      <c r="K4" s="1998"/>
      <c r="L4" s="1998"/>
      <c r="M4" s="1998"/>
      <c r="N4" s="1998"/>
      <c r="O4" s="1998"/>
      <c r="Q4" s="1298" t="s">
        <v>4491</v>
      </c>
      <c r="R4" s="1299"/>
      <c r="S4" s="1299"/>
      <c r="T4" s="1299"/>
      <c r="U4" s="1299"/>
      <c r="V4" s="1294"/>
      <c r="W4" s="1294"/>
      <c r="X4" s="1294"/>
    </row>
    <row r="5" spans="2:24" ht="30" customHeight="1">
      <c r="B5" s="1300" t="s">
        <v>444</v>
      </c>
      <c r="C5" s="1301" t="s">
        <v>5379</v>
      </c>
      <c r="D5" s="1301"/>
      <c r="E5" s="1301"/>
      <c r="F5" s="1301"/>
      <c r="G5" s="1301"/>
      <c r="H5" s="1301"/>
      <c r="I5" s="1301"/>
      <c r="J5" s="1301"/>
      <c r="K5" s="1301"/>
      <c r="L5" s="1301"/>
      <c r="M5" s="1301"/>
      <c r="N5" s="1301"/>
      <c r="O5" s="1301"/>
      <c r="Q5" s="1302" t="s">
        <v>5380</v>
      </c>
      <c r="R5" s="1303"/>
      <c r="S5" s="1303"/>
      <c r="T5" s="1303"/>
      <c r="U5" s="1303"/>
      <c r="V5" s="1294"/>
      <c r="W5" s="1294"/>
      <c r="X5" s="1294"/>
    </row>
    <row r="6" spans="2:24" ht="30" customHeight="1">
      <c r="B6" s="1300" t="s">
        <v>447</v>
      </c>
      <c r="C6" s="1301" t="s">
        <v>4492</v>
      </c>
      <c r="D6" s="1301"/>
      <c r="E6" s="1301"/>
      <c r="F6" s="1301"/>
      <c r="G6" s="1301"/>
      <c r="H6" s="1301"/>
      <c r="I6" s="1301"/>
      <c r="J6" s="1301"/>
      <c r="K6" s="1301"/>
      <c r="L6" s="1301"/>
      <c r="M6" s="1301"/>
      <c r="N6" s="1301"/>
      <c r="O6" s="1301"/>
      <c r="Q6" s="1302" t="s">
        <v>5381</v>
      </c>
      <c r="R6" s="1303"/>
      <c r="S6" s="1303"/>
      <c r="T6" s="1303"/>
      <c r="U6" s="1303"/>
      <c r="V6" s="1294"/>
      <c r="W6" s="1294"/>
      <c r="X6" s="1294"/>
    </row>
    <row r="7" spans="2:24" ht="30" customHeight="1">
      <c r="B7" s="1300" t="s">
        <v>450</v>
      </c>
      <c r="C7" s="1301" t="s">
        <v>5382</v>
      </c>
      <c r="D7" s="1301"/>
      <c r="E7" s="1301"/>
      <c r="F7" s="1301"/>
      <c r="G7" s="1301"/>
      <c r="H7" s="1301"/>
      <c r="I7" s="1301"/>
      <c r="J7" s="1301"/>
      <c r="K7" s="1301"/>
      <c r="L7" s="1301"/>
      <c r="M7" s="1301"/>
      <c r="N7" s="1301"/>
      <c r="O7" s="1301"/>
      <c r="Q7" s="1302" t="s">
        <v>4493</v>
      </c>
      <c r="R7" s="1303"/>
      <c r="S7" s="1303"/>
      <c r="T7" s="1303"/>
      <c r="U7" s="1303"/>
      <c r="V7" s="1294"/>
      <c r="W7" s="1294"/>
      <c r="X7" s="1294"/>
    </row>
    <row r="8" spans="2:24" ht="30" customHeight="1">
      <c r="B8" s="1300" t="s">
        <v>453</v>
      </c>
      <c r="C8" s="1301" t="s">
        <v>5383</v>
      </c>
      <c r="D8" s="1301"/>
      <c r="E8" s="1301"/>
      <c r="F8" s="1301"/>
      <c r="G8" s="1301"/>
      <c r="H8" s="1301"/>
      <c r="I8" s="1301"/>
      <c r="J8" s="1301"/>
      <c r="K8" s="1301"/>
      <c r="L8" s="1301"/>
      <c r="M8" s="1301"/>
      <c r="N8" s="1301"/>
      <c r="O8" s="1301"/>
      <c r="Q8" s="1302" t="s">
        <v>5384</v>
      </c>
      <c r="R8" s="1303"/>
      <c r="S8" s="1303"/>
      <c r="T8" s="1303"/>
      <c r="U8" s="1303"/>
      <c r="V8" s="1294"/>
      <c r="W8" s="1294"/>
      <c r="X8" s="1294"/>
    </row>
    <row r="9" spans="2:24" ht="30" customHeight="1">
      <c r="B9" s="1300" t="s">
        <v>456</v>
      </c>
      <c r="C9" s="1301" t="s">
        <v>5385</v>
      </c>
      <c r="D9" s="1301"/>
      <c r="E9" s="1301"/>
      <c r="F9" s="1301"/>
      <c r="G9" s="1301"/>
      <c r="H9" s="1301"/>
      <c r="I9" s="1301"/>
      <c r="J9" s="1301"/>
      <c r="K9" s="1301"/>
      <c r="L9" s="1301"/>
      <c r="M9" s="1301"/>
      <c r="N9" s="1301"/>
      <c r="O9" s="1301"/>
      <c r="Q9" s="1303"/>
      <c r="R9" s="1303"/>
      <c r="S9" s="1303"/>
      <c r="T9" s="1303"/>
      <c r="U9" s="1303"/>
      <c r="V9" s="1294"/>
      <c r="W9" s="1294"/>
      <c r="X9" s="1294"/>
    </row>
    <row r="10" spans="2:24" ht="30" customHeight="1">
      <c r="B10" s="1300" t="s">
        <v>459</v>
      </c>
      <c r="C10" s="1301" t="s">
        <v>5386</v>
      </c>
      <c r="D10" s="1301"/>
      <c r="E10" s="1301"/>
      <c r="F10" s="1301"/>
      <c r="G10" s="1301"/>
      <c r="H10" s="1301"/>
      <c r="I10" s="1301"/>
      <c r="J10" s="1301"/>
      <c r="K10" s="1301"/>
      <c r="L10" s="1301"/>
      <c r="M10" s="1301"/>
      <c r="N10" s="1301"/>
      <c r="O10" s="1301"/>
      <c r="Q10" s="1298" t="s">
        <v>4494</v>
      </c>
      <c r="R10" s="1299"/>
      <c r="S10" s="1299"/>
      <c r="T10" s="1299"/>
      <c r="U10" s="1299"/>
      <c r="V10" s="1294"/>
      <c r="W10" s="1294"/>
      <c r="X10" s="1294"/>
    </row>
    <row r="11" spans="2:24" ht="30" customHeight="1">
      <c r="B11" s="1300" t="s">
        <v>3194</v>
      </c>
      <c r="C11" s="1301" t="s">
        <v>5387</v>
      </c>
      <c r="D11" s="1301"/>
      <c r="E11" s="1301"/>
      <c r="F11" s="1301"/>
      <c r="G11" s="1301"/>
      <c r="H11" s="1301"/>
      <c r="I11" s="1301"/>
      <c r="J11" s="1301"/>
      <c r="K11" s="1301"/>
      <c r="L11" s="1301"/>
      <c r="M11" s="1301"/>
      <c r="N11" s="1301"/>
      <c r="O11" s="1301"/>
      <c r="Q11" s="1304" t="s">
        <v>4495</v>
      </c>
      <c r="R11" s="1304" t="s">
        <v>4496</v>
      </c>
      <c r="S11" s="1304" t="s">
        <v>4497</v>
      </c>
      <c r="T11" s="1305"/>
      <c r="U11" s="1305"/>
      <c r="V11" s="1294"/>
      <c r="W11" s="1294"/>
      <c r="X11" s="1294"/>
    </row>
    <row r="12" spans="2:24" ht="15.75">
      <c r="B12" s="1297"/>
      <c r="C12" s="1301"/>
      <c r="D12" s="1301"/>
      <c r="E12" s="1301"/>
      <c r="F12" s="1301"/>
      <c r="G12" s="1301"/>
      <c r="H12" s="1301"/>
      <c r="I12" s="1301"/>
      <c r="J12" s="1301"/>
      <c r="K12" s="1301"/>
      <c r="L12" s="1301"/>
      <c r="M12" s="1301"/>
      <c r="N12" s="1301"/>
      <c r="O12" s="1301"/>
      <c r="Q12" s="1306" t="s">
        <v>4498</v>
      </c>
      <c r="R12" s="1307" t="s">
        <v>4499</v>
      </c>
      <c r="S12" s="1308" t="s">
        <v>5388</v>
      </c>
      <c r="T12" s="1303"/>
      <c r="U12" s="1303"/>
      <c r="V12" s="1294"/>
      <c r="W12" s="1294"/>
      <c r="X12" s="1294"/>
    </row>
    <row r="13" spans="2:24" ht="24" customHeight="1">
      <c r="B13" s="1998" t="s">
        <v>4500</v>
      </c>
      <c r="C13" s="1998"/>
      <c r="D13" s="1998"/>
      <c r="E13" s="1998"/>
      <c r="F13" s="1998"/>
      <c r="G13" s="1998"/>
      <c r="H13" s="1998"/>
      <c r="I13" s="1998"/>
      <c r="J13" s="1998"/>
      <c r="K13" s="1998"/>
      <c r="L13" s="1998"/>
      <c r="M13" s="1998"/>
      <c r="N13" s="1998"/>
      <c r="O13" s="1998"/>
      <c r="Q13" s="1306" t="s">
        <v>4501</v>
      </c>
      <c r="R13" s="1307" t="s">
        <v>4502</v>
      </c>
      <c r="S13" s="1308" t="s">
        <v>5389</v>
      </c>
      <c r="T13" s="1303"/>
      <c r="U13" s="1303"/>
      <c r="V13" s="1294"/>
      <c r="W13" s="1294"/>
      <c r="X13" s="1294"/>
    </row>
    <row r="14" spans="2:24" ht="38.1" customHeight="1">
      <c r="B14" s="1309" t="s">
        <v>5390</v>
      </c>
      <c r="C14" s="1301" t="s">
        <v>5391</v>
      </c>
      <c r="D14" s="1301" t="s">
        <v>1268</v>
      </c>
      <c r="E14" s="1301"/>
      <c r="F14" s="1301"/>
      <c r="G14" s="1301"/>
      <c r="H14" s="1301"/>
      <c r="I14" s="1301"/>
      <c r="J14" s="1301"/>
      <c r="K14" s="1301"/>
      <c r="L14" s="1301"/>
      <c r="M14" s="1301"/>
      <c r="N14" s="1301"/>
      <c r="O14" s="1301"/>
      <c r="Q14" s="1306" t="s">
        <v>4503</v>
      </c>
      <c r="R14" s="1307" t="s">
        <v>4504</v>
      </c>
      <c r="S14" s="1308" t="s">
        <v>5392</v>
      </c>
      <c r="T14" s="1303"/>
      <c r="U14" s="1303"/>
      <c r="V14" s="1294"/>
      <c r="W14" s="1294"/>
      <c r="X14" s="1294"/>
    </row>
    <row r="15" spans="2:24" ht="38.1" customHeight="1">
      <c r="B15" s="1309" t="s">
        <v>5393</v>
      </c>
      <c r="C15" s="1301" t="s">
        <v>5394</v>
      </c>
      <c r="D15" s="1301" t="s">
        <v>5395</v>
      </c>
      <c r="E15" s="1301"/>
      <c r="F15" s="1301"/>
      <c r="G15" s="1301"/>
      <c r="H15" s="1301"/>
      <c r="I15" s="1301"/>
      <c r="J15" s="1301"/>
      <c r="K15" s="1301"/>
      <c r="L15" s="1301"/>
      <c r="M15" s="1301"/>
      <c r="N15" s="1301"/>
      <c r="O15" s="1301"/>
      <c r="Q15" s="1303"/>
      <c r="R15" s="1303"/>
      <c r="S15" s="1303"/>
      <c r="T15" s="1303"/>
      <c r="U15" s="1303"/>
      <c r="V15" s="1294"/>
      <c r="W15" s="1294"/>
      <c r="X15" s="1294"/>
    </row>
    <row r="16" spans="2:24" ht="38.1" customHeight="1">
      <c r="B16" s="1309" t="s">
        <v>4505</v>
      </c>
      <c r="C16" s="1301" t="s">
        <v>4506</v>
      </c>
      <c r="D16" s="1301" t="s">
        <v>1276</v>
      </c>
      <c r="E16" s="1301"/>
      <c r="F16" s="1301"/>
      <c r="G16" s="1301"/>
      <c r="H16" s="1301"/>
      <c r="I16" s="1301"/>
      <c r="J16" s="1301"/>
      <c r="K16" s="1301"/>
      <c r="L16" s="1301"/>
      <c r="M16" s="1301"/>
      <c r="N16" s="1301"/>
      <c r="O16" s="1301"/>
      <c r="Q16" s="1298" t="s">
        <v>4507</v>
      </c>
      <c r="R16" s="1299"/>
      <c r="S16" s="1299"/>
      <c r="T16" s="1299"/>
      <c r="U16" s="1299"/>
      <c r="V16" s="1294"/>
      <c r="W16" s="1294"/>
      <c r="X16" s="1294"/>
    </row>
    <row r="17" spans="2:24" ht="38.1" customHeight="1">
      <c r="B17" s="1309" t="s">
        <v>4508</v>
      </c>
      <c r="C17" s="1301" t="s">
        <v>4509</v>
      </c>
      <c r="D17" s="1301" t="s">
        <v>4510</v>
      </c>
      <c r="E17" s="1301"/>
      <c r="F17" s="1301"/>
      <c r="G17" s="1301"/>
      <c r="H17" s="1301"/>
      <c r="I17" s="1301"/>
      <c r="J17" s="1301"/>
      <c r="K17" s="1301"/>
      <c r="L17" s="1301"/>
      <c r="M17" s="1301"/>
      <c r="N17" s="1301"/>
      <c r="O17" s="1301"/>
      <c r="Q17" s="1304" t="s">
        <v>4511</v>
      </c>
      <c r="R17" s="1304" t="s">
        <v>4512</v>
      </c>
      <c r="S17" s="1304"/>
      <c r="T17" s="1304" t="s">
        <v>4513</v>
      </c>
      <c r="U17" s="1304"/>
      <c r="V17" s="1294"/>
      <c r="W17" s="1294"/>
      <c r="X17" s="1294"/>
    </row>
    <row r="18" spans="2:24" ht="15.75">
      <c r="B18" s="1297"/>
      <c r="C18" s="1297"/>
      <c r="D18" s="1297"/>
      <c r="E18" s="1297"/>
      <c r="F18" s="1297"/>
      <c r="G18" s="1297"/>
      <c r="H18" s="1297"/>
      <c r="I18" s="1297"/>
      <c r="J18" s="1297"/>
      <c r="K18" s="1297"/>
      <c r="L18" s="1297"/>
      <c r="M18" s="1297"/>
      <c r="N18" s="1297"/>
      <c r="O18" s="1297"/>
      <c r="Q18" s="1310" t="s">
        <v>444</v>
      </c>
      <c r="R18" s="1311" t="s">
        <v>4514</v>
      </c>
      <c r="S18" s="1311"/>
      <c r="T18" s="1311" t="s">
        <v>4515</v>
      </c>
      <c r="U18" s="1311"/>
      <c r="V18" s="1294"/>
      <c r="W18" s="1294"/>
      <c r="X18" s="1294"/>
    </row>
    <row r="19" spans="2:24" ht="24" customHeight="1">
      <c r="B19" s="1998" t="s">
        <v>4516</v>
      </c>
      <c r="C19" s="1998"/>
      <c r="D19" s="1998"/>
      <c r="E19" s="1998"/>
      <c r="F19" s="1998"/>
      <c r="G19" s="1998"/>
      <c r="H19" s="1998"/>
      <c r="I19" s="1998"/>
      <c r="J19" s="1998"/>
      <c r="K19" s="1998"/>
      <c r="L19" s="1998"/>
      <c r="M19" s="1998"/>
      <c r="N19" s="1998"/>
      <c r="O19" s="1998"/>
      <c r="Q19" s="1310" t="s">
        <v>447</v>
      </c>
      <c r="R19" s="1311" t="s">
        <v>4517</v>
      </c>
      <c r="S19" s="1311"/>
      <c r="T19" s="1311" t="s">
        <v>4518</v>
      </c>
      <c r="U19" s="1311"/>
      <c r="V19" s="1294"/>
      <c r="W19" s="1294"/>
      <c r="X19" s="1294"/>
    </row>
    <row r="20" spans="2:24" ht="15.75">
      <c r="B20" s="1312" t="s">
        <v>1737</v>
      </c>
      <c r="C20" s="1312" t="s">
        <v>886</v>
      </c>
      <c r="D20" s="1312" t="s">
        <v>1704</v>
      </c>
      <c r="E20" s="1312" t="s">
        <v>4519</v>
      </c>
      <c r="F20" s="1312" t="s">
        <v>1813</v>
      </c>
      <c r="G20" s="1312" t="s">
        <v>2144</v>
      </c>
      <c r="H20" s="1312" t="s">
        <v>4520</v>
      </c>
      <c r="I20" s="1312" t="s">
        <v>4521</v>
      </c>
      <c r="J20" s="1312" t="s">
        <v>2122</v>
      </c>
      <c r="K20" s="1312" t="s">
        <v>4522</v>
      </c>
      <c r="L20" s="1313"/>
      <c r="M20" s="1313"/>
      <c r="N20" s="1313"/>
      <c r="O20" s="1313"/>
      <c r="Q20" s="1310" t="s">
        <v>450</v>
      </c>
      <c r="R20" s="1311" t="s">
        <v>4523</v>
      </c>
      <c r="S20" s="1311"/>
      <c r="T20" s="1311" t="s">
        <v>5396</v>
      </c>
      <c r="U20" s="1311"/>
      <c r="V20" s="1294"/>
      <c r="W20" s="1294"/>
      <c r="X20" s="1294"/>
    </row>
    <row r="21" spans="2:24" ht="15.75">
      <c r="B21" s="1312">
        <f t="shared" ref="B21:J21" si="0">COUNTIF($C$91:$C$1080,B20)</f>
        <v>10</v>
      </c>
      <c r="C21" s="1312">
        <f t="shared" si="0"/>
        <v>9</v>
      </c>
      <c r="D21" s="1312">
        <f t="shared" si="0"/>
        <v>7</v>
      </c>
      <c r="E21" s="1312">
        <f t="shared" si="0"/>
        <v>9</v>
      </c>
      <c r="F21" s="1312">
        <f t="shared" si="0"/>
        <v>4</v>
      </c>
      <c r="G21" s="1312">
        <f t="shared" si="0"/>
        <v>9</v>
      </c>
      <c r="H21" s="1312">
        <f t="shared" si="0"/>
        <v>8</v>
      </c>
      <c r="I21" s="1312">
        <f t="shared" si="0"/>
        <v>4</v>
      </c>
      <c r="J21" s="1312">
        <f t="shared" si="0"/>
        <v>4</v>
      </c>
      <c r="K21" s="1312">
        <f>SUM(B21:J21)</f>
        <v>64</v>
      </c>
      <c r="L21" s="1313"/>
      <c r="M21" s="1313"/>
      <c r="N21" s="1313"/>
      <c r="O21" s="1313"/>
      <c r="Q21" s="1310" t="s">
        <v>453</v>
      </c>
      <c r="R21" s="1311" t="s">
        <v>5397</v>
      </c>
      <c r="S21" s="1311"/>
      <c r="T21" s="1311" t="s">
        <v>5398</v>
      </c>
      <c r="U21" s="1311"/>
      <c r="V21" s="1294"/>
      <c r="W21" s="1294"/>
      <c r="X21" s="1294"/>
    </row>
    <row r="22" spans="2:24" ht="15.75">
      <c r="B22" s="1301"/>
      <c r="C22" s="1301"/>
      <c r="D22" s="1301"/>
      <c r="E22" s="1301"/>
      <c r="F22" s="1301"/>
      <c r="G22" s="1301"/>
      <c r="H22" s="1301"/>
      <c r="I22" s="1301"/>
      <c r="J22" s="1301"/>
      <c r="K22" s="1301"/>
      <c r="L22" s="1301"/>
      <c r="M22" s="1301"/>
      <c r="N22" s="1301"/>
      <c r="O22" s="1301"/>
      <c r="Q22" s="1310" t="s">
        <v>456</v>
      </c>
      <c r="R22" s="1311" t="s">
        <v>5399</v>
      </c>
      <c r="S22" s="1311"/>
      <c r="T22" s="1311" t="s">
        <v>5400</v>
      </c>
      <c r="U22" s="1311"/>
      <c r="V22" s="1294"/>
      <c r="W22" s="1294"/>
      <c r="X22" s="1294"/>
    </row>
    <row r="23" spans="2:24" ht="15.75">
      <c r="B23" s="1301"/>
      <c r="C23" s="1301"/>
      <c r="D23" s="1301"/>
      <c r="E23" s="1301"/>
      <c r="F23" s="1301"/>
      <c r="G23" s="1301"/>
      <c r="H23" s="1301"/>
      <c r="I23" s="1301"/>
      <c r="J23" s="1301"/>
      <c r="K23" s="1301"/>
      <c r="L23" s="1301"/>
      <c r="M23" s="1301"/>
      <c r="N23" s="1301"/>
      <c r="O23" s="1301"/>
      <c r="Q23" s="1310" t="s">
        <v>459</v>
      </c>
      <c r="R23" s="1311" t="s">
        <v>4525</v>
      </c>
      <c r="S23" s="1311"/>
      <c r="T23" s="1311" t="s">
        <v>4526</v>
      </c>
      <c r="U23" s="1311"/>
      <c r="V23" s="1294"/>
      <c r="W23" s="1294"/>
      <c r="X23" s="1294"/>
    </row>
    <row r="24" spans="2:24" ht="38.1" customHeight="1">
      <c r="B24" s="1314" t="s">
        <v>4527</v>
      </c>
      <c r="C24" s="1233" t="s">
        <v>3141</v>
      </c>
      <c r="D24" s="1233" t="s">
        <v>180</v>
      </c>
      <c r="E24" s="1233" t="s">
        <v>4528</v>
      </c>
      <c r="F24" s="1233" t="s">
        <v>4529</v>
      </c>
      <c r="G24" s="1314" t="s">
        <v>5401</v>
      </c>
      <c r="H24" s="1314" t="s">
        <v>5402</v>
      </c>
      <c r="I24" s="1314" t="s">
        <v>5403</v>
      </c>
      <c r="J24" s="1314" t="s">
        <v>5404</v>
      </c>
      <c r="K24" s="1314" t="s">
        <v>4682</v>
      </c>
      <c r="L24" s="1314" t="s">
        <v>5405</v>
      </c>
      <c r="M24" s="1233" t="s">
        <v>4530</v>
      </c>
      <c r="N24" s="1314" t="s">
        <v>5406</v>
      </c>
      <c r="O24" s="1314" t="s">
        <v>5407</v>
      </c>
      <c r="Q24" s="1294"/>
      <c r="R24" s="1294"/>
      <c r="S24" s="1294"/>
      <c r="T24" s="1294"/>
      <c r="U24" s="1294"/>
      <c r="V24" s="1294"/>
      <c r="W24" s="1294"/>
      <c r="X24" s="1294"/>
    </row>
    <row r="25" spans="2:24" ht="30" customHeight="1">
      <c r="B25" s="1315" t="s">
        <v>4531</v>
      </c>
      <c r="C25" s="1316" t="s">
        <v>1737</v>
      </c>
      <c r="D25" s="1316" t="s">
        <v>4038</v>
      </c>
      <c r="E25" s="1317" t="s">
        <v>4532</v>
      </c>
      <c r="F25" s="1317" t="s">
        <v>5408</v>
      </c>
      <c r="G25" s="1318">
        <v>68</v>
      </c>
      <c r="H25" s="1315" t="s">
        <v>5409</v>
      </c>
      <c r="I25" s="1319">
        <v>10</v>
      </c>
      <c r="J25" s="1320" t="s">
        <v>185</v>
      </c>
      <c r="K25" s="1297" t="s">
        <v>5161</v>
      </c>
      <c r="L25" s="1321" t="s">
        <v>185</v>
      </c>
      <c r="M25" s="1297" t="s">
        <v>5410</v>
      </c>
      <c r="N25" s="1297" t="s">
        <v>5411</v>
      </c>
      <c r="O25" s="1297" t="s">
        <v>5412</v>
      </c>
      <c r="Q25" s="1298" t="s">
        <v>4533</v>
      </c>
      <c r="R25" s="1299"/>
      <c r="S25" s="1299"/>
      <c r="T25" s="1299"/>
      <c r="U25" s="1299"/>
      <c r="V25" s="1294"/>
      <c r="W25" s="1294"/>
      <c r="X25" s="1294"/>
    </row>
    <row r="26" spans="2:24" ht="30" customHeight="1">
      <c r="B26" s="1315" t="s">
        <v>4534</v>
      </c>
      <c r="C26" s="1316" t="s">
        <v>1737</v>
      </c>
      <c r="D26" s="1316" t="s">
        <v>4038</v>
      </c>
      <c r="E26" s="1317" t="s">
        <v>4532</v>
      </c>
      <c r="F26" s="1317" t="s">
        <v>5408</v>
      </c>
      <c r="G26" s="1318">
        <v>68</v>
      </c>
      <c r="H26" s="1315" t="s">
        <v>5409</v>
      </c>
      <c r="I26" s="1319">
        <v>10</v>
      </c>
      <c r="J26" s="1320" t="s">
        <v>185</v>
      </c>
      <c r="K26" s="1297" t="s">
        <v>5161</v>
      </c>
      <c r="L26" s="1321" t="s">
        <v>185</v>
      </c>
      <c r="M26" s="1297" t="s">
        <v>5410</v>
      </c>
      <c r="N26" s="1297" t="s">
        <v>5411</v>
      </c>
      <c r="O26" s="1297" t="s">
        <v>5412</v>
      </c>
      <c r="Q26" s="1305" t="s">
        <v>4535</v>
      </c>
      <c r="R26" s="1305" t="s">
        <v>3888</v>
      </c>
      <c r="S26" s="1305"/>
      <c r="T26" s="1305" t="s">
        <v>4536</v>
      </c>
      <c r="U26" s="1305"/>
      <c r="V26" s="1294"/>
      <c r="W26" s="1294"/>
      <c r="X26" s="1294"/>
    </row>
    <row r="27" spans="2:24" ht="30" customHeight="1">
      <c r="B27" s="1315" t="s">
        <v>4537</v>
      </c>
      <c r="C27" s="1316" t="s">
        <v>1737</v>
      </c>
      <c r="D27" s="1316" t="s">
        <v>4038</v>
      </c>
      <c r="E27" s="1317" t="s">
        <v>4532</v>
      </c>
      <c r="F27" s="1317" t="s">
        <v>5408</v>
      </c>
      <c r="G27" s="1318">
        <v>68</v>
      </c>
      <c r="H27" s="1315" t="s">
        <v>5409</v>
      </c>
      <c r="I27" s="1319">
        <v>10</v>
      </c>
      <c r="J27" s="1320" t="s">
        <v>185</v>
      </c>
      <c r="K27" s="1297" t="s">
        <v>5161</v>
      </c>
      <c r="L27" s="1322" t="s">
        <v>185</v>
      </c>
      <c r="M27" s="1297" t="s">
        <v>5410</v>
      </c>
      <c r="N27" s="1297" t="s">
        <v>5411</v>
      </c>
      <c r="O27" s="1297" t="s">
        <v>5412</v>
      </c>
      <c r="Q27" s="1323" t="s">
        <v>4538</v>
      </c>
      <c r="R27" s="1324" t="s">
        <v>4539</v>
      </c>
      <c r="S27" s="1324"/>
      <c r="T27" s="1324" t="s">
        <v>4540</v>
      </c>
      <c r="U27" s="1324"/>
      <c r="V27" s="1294"/>
      <c r="W27" s="1294"/>
      <c r="X27" s="1294"/>
    </row>
    <row r="28" spans="2:24" ht="30" customHeight="1">
      <c r="B28" s="1315" t="s">
        <v>4541</v>
      </c>
      <c r="C28" s="1316" t="s">
        <v>1737</v>
      </c>
      <c r="D28" s="1316" t="s">
        <v>4038</v>
      </c>
      <c r="E28" s="1317" t="s">
        <v>4532</v>
      </c>
      <c r="F28" s="1317" t="s">
        <v>5408</v>
      </c>
      <c r="G28" s="1318">
        <v>68</v>
      </c>
      <c r="H28" s="1315" t="s">
        <v>5409</v>
      </c>
      <c r="I28" s="1319">
        <v>10</v>
      </c>
      <c r="J28" s="1320" t="s">
        <v>185</v>
      </c>
      <c r="K28" s="1297" t="s">
        <v>5161</v>
      </c>
      <c r="L28" s="1322" t="s">
        <v>185</v>
      </c>
      <c r="M28" s="1297" t="s">
        <v>5410</v>
      </c>
      <c r="N28" s="1297" t="s">
        <v>5411</v>
      </c>
      <c r="O28" s="1297" t="s">
        <v>5412</v>
      </c>
      <c r="Q28" s="1323" t="s">
        <v>4542</v>
      </c>
      <c r="R28" s="1324" t="s">
        <v>4543</v>
      </c>
      <c r="S28" s="1324"/>
      <c r="T28" s="1324" t="s">
        <v>4544</v>
      </c>
      <c r="U28" s="1324"/>
      <c r="V28" s="1294"/>
      <c r="W28" s="1294"/>
      <c r="X28" s="1294"/>
    </row>
    <row r="29" spans="2:24" ht="30" customHeight="1">
      <c r="B29" s="1315" t="s">
        <v>4545</v>
      </c>
      <c r="C29" s="1316" t="s">
        <v>1737</v>
      </c>
      <c r="D29" s="1316" t="s">
        <v>4546</v>
      </c>
      <c r="E29" s="1317" t="s">
        <v>4547</v>
      </c>
      <c r="F29" s="1317" t="s">
        <v>5408</v>
      </c>
      <c r="G29" s="1318">
        <v>68</v>
      </c>
      <c r="H29" s="1315" t="s">
        <v>5409</v>
      </c>
      <c r="I29" s="1319">
        <v>10</v>
      </c>
      <c r="J29" s="1320" t="s">
        <v>185</v>
      </c>
      <c r="K29" s="1297" t="s">
        <v>5161</v>
      </c>
      <c r="L29" s="1321" t="s">
        <v>185</v>
      </c>
      <c r="M29" s="1297" t="s">
        <v>5410</v>
      </c>
      <c r="N29" s="1297" t="s">
        <v>5411</v>
      </c>
      <c r="O29" s="1297" t="s">
        <v>5412</v>
      </c>
      <c r="Q29" s="1323" t="s">
        <v>4548</v>
      </c>
      <c r="R29" s="1324" t="s">
        <v>4549</v>
      </c>
      <c r="S29" s="1324"/>
      <c r="T29" s="1324" t="s">
        <v>4550</v>
      </c>
      <c r="U29" s="1324"/>
      <c r="V29" s="1294"/>
      <c r="W29" s="1294"/>
      <c r="X29" s="1294"/>
    </row>
    <row r="30" spans="2:24" ht="30" customHeight="1">
      <c r="B30" s="1315" t="s">
        <v>4551</v>
      </c>
      <c r="C30" s="1316" t="s">
        <v>1737</v>
      </c>
      <c r="D30" s="1316" t="s">
        <v>4546</v>
      </c>
      <c r="E30" s="1317" t="s">
        <v>4547</v>
      </c>
      <c r="F30" s="1317" t="s">
        <v>5408</v>
      </c>
      <c r="G30" s="1318">
        <v>68</v>
      </c>
      <c r="H30" s="1315" t="s">
        <v>5409</v>
      </c>
      <c r="I30" s="1319">
        <v>10</v>
      </c>
      <c r="J30" s="1320" t="s">
        <v>185</v>
      </c>
      <c r="K30" s="1297" t="s">
        <v>5161</v>
      </c>
      <c r="L30" s="1322" t="s">
        <v>185</v>
      </c>
      <c r="M30" s="1297" t="s">
        <v>5410</v>
      </c>
      <c r="N30" s="1297" t="s">
        <v>5411</v>
      </c>
      <c r="O30" s="1297" t="s">
        <v>5412</v>
      </c>
      <c r="Q30" s="1294"/>
      <c r="R30" s="1294"/>
      <c r="S30" s="1294"/>
      <c r="T30" s="1294"/>
      <c r="U30" s="1294"/>
      <c r="V30" s="1294"/>
      <c r="W30" s="1294"/>
      <c r="X30" s="1294"/>
    </row>
    <row r="31" spans="2:24" ht="30" customHeight="1">
      <c r="B31" s="1315" t="s">
        <v>4552</v>
      </c>
      <c r="C31" s="1316" t="s">
        <v>1737</v>
      </c>
      <c r="D31" s="1316" t="s">
        <v>4553</v>
      </c>
      <c r="E31" s="1317" t="s">
        <v>4547</v>
      </c>
      <c r="F31" s="1317" t="s">
        <v>5408</v>
      </c>
      <c r="G31" s="1318">
        <v>68</v>
      </c>
      <c r="H31" s="1315" t="s">
        <v>5409</v>
      </c>
      <c r="I31" s="1319">
        <v>10</v>
      </c>
      <c r="J31" s="1320" t="s">
        <v>185</v>
      </c>
      <c r="K31" s="1297" t="s">
        <v>5161</v>
      </c>
      <c r="L31" s="1325" t="s">
        <v>185</v>
      </c>
      <c r="M31" s="1297" t="s">
        <v>5410</v>
      </c>
      <c r="N31" s="1297" t="s">
        <v>5411</v>
      </c>
      <c r="O31" s="1297" t="s">
        <v>5412</v>
      </c>
      <c r="Q31" s="1298" t="s">
        <v>4554</v>
      </c>
      <c r="R31" s="1299"/>
      <c r="S31" s="1299"/>
      <c r="T31" s="1299"/>
      <c r="U31" s="1299"/>
      <c r="V31" s="1294"/>
      <c r="W31" s="1294"/>
      <c r="X31" s="1294"/>
    </row>
    <row r="32" spans="2:24" ht="30" customHeight="1">
      <c r="B32" s="1315" t="s">
        <v>4555</v>
      </c>
      <c r="C32" s="1316" t="s">
        <v>1737</v>
      </c>
      <c r="D32" s="1316" t="s">
        <v>4556</v>
      </c>
      <c r="E32" s="1317" t="s">
        <v>5413</v>
      </c>
      <c r="F32" s="1317" t="s">
        <v>5414</v>
      </c>
      <c r="G32" s="1318">
        <v>78</v>
      </c>
      <c r="H32" s="1315" t="s">
        <v>5415</v>
      </c>
      <c r="I32" s="1319">
        <v>2</v>
      </c>
      <c r="J32" s="1320">
        <v>720</v>
      </c>
      <c r="K32" s="1297" t="s">
        <v>5165</v>
      </c>
      <c r="L32" s="1322" t="s">
        <v>5416</v>
      </c>
      <c r="M32" s="1297" t="s">
        <v>5410</v>
      </c>
      <c r="N32" s="1297" t="s">
        <v>5417</v>
      </c>
      <c r="O32" s="1297" t="s">
        <v>5418</v>
      </c>
      <c r="Q32" s="1305" t="s">
        <v>4558</v>
      </c>
      <c r="R32" s="1305" t="s">
        <v>4559</v>
      </c>
      <c r="S32" s="1305"/>
      <c r="T32" s="1305" t="s">
        <v>4560</v>
      </c>
      <c r="U32" s="1305"/>
      <c r="V32" s="1294"/>
      <c r="W32" s="1294"/>
      <c r="X32" s="1294"/>
    </row>
    <row r="33" spans="2:24" ht="30" customHeight="1">
      <c r="B33" s="1315" t="s">
        <v>4561</v>
      </c>
      <c r="C33" s="1316" t="s">
        <v>1737</v>
      </c>
      <c r="D33" s="1316" t="s">
        <v>4556</v>
      </c>
      <c r="E33" s="1317" t="s">
        <v>5413</v>
      </c>
      <c r="F33" s="1317" t="s">
        <v>5414</v>
      </c>
      <c r="G33" s="1318">
        <v>78</v>
      </c>
      <c r="H33" s="1315" t="s">
        <v>5415</v>
      </c>
      <c r="I33" s="1319">
        <v>2</v>
      </c>
      <c r="J33" s="1320">
        <v>720</v>
      </c>
      <c r="K33" s="1297" t="s">
        <v>5165</v>
      </c>
      <c r="L33" s="1322" t="s">
        <v>5416</v>
      </c>
      <c r="M33" s="1297" t="s">
        <v>5410</v>
      </c>
      <c r="N33" s="1297" t="s">
        <v>5417</v>
      </c>
      <c r="O33" s="1297" t="s">
        <v>5418</v>
      </c>
      <c r="Q33" s="1326" t="s">
        <v>4563</v>
      </c>
      <c r="R33" s="1327" t="s">
        <v>4564</v>
      </c>
      <c r="T33" s="1327" t="s">
        <v>5419</v>
      </c>
      <c r="U33" s="1294"/>
      <c r="V33" s="1294"/>
      <c r="W33" s="1294"/>
      <c r="X33" s="1294"/>
    </row>
    <row r="34" spans="2:24" ht="30" customHeight="1">
      <c r="B34" s="1315" t="s">
        <v>4565</v>
      </c>
      <c r="C34" s="1316" t="s">
        <v>1737</v>
      </c>
      <c r="D34" s="1316" t="s">
        <v>3347</v>
      </c>
      <c r="E34" s="1317" t="s">
        <v>5413</v>
      </c>
      <c r="F34" s="1317" t="s">
        <v>5414</v>
      </c>
      <c r="G34" s="1318">
        <v>85</v>
      </c>
      <c r="H34" s="1315" t="s">
        <v>5415</v>
      </c>
      <c r="I34" s="1319">
        <v>2</v>
      </c>
      <c r="J34" s="1320">
        <v>720</v>
      </c>
      <c r="K34" s="1297" t="s">
        <v>5165</v>
      </c>
      <c r="L34" s="1322" t="s">
        <v>5416</v>
      </c>
      <c r="M34" s="1297" t="s">
        <v>5410</v>
      </c>
      <c r="N34" s="1297" t="s">
        <v>5417</v>
      </c>
      <c r="O34" s="1297" t="s">
        <v>5420</v>
      </c>
      <c r="Q34" s="1326" t="s">
        <v>5421</v>
      </c>
      <c r="R34" s="1327" t="s">
        <v>5422</v>
      </c>
      <c r="T34" s="1327" t="s">
        <v>5423</v>
      </c>
      <c r="U34" s="1294"/>
      <c r="V34" s="1294"/>
      <c r="W34" s="1294"/>
      <c r="X34" s="1294"/>
    </row>
    <row r="35" spans="2:24" ht="30" customHeight="1">
      <c r="B35" s="1315" t="s">
        <v>4566</v>
      </c>
      <c r="C35" s="1316" t="s">
        <v>886</v>
      </c>
      <c r="D35" s="1316" t="s">
        <v>4567</v>
      </c>
      <c r="E35" s="1317" t="s">
        <v>5424</v>
      </c>
      <c r="F35" s="1317" t="s">
        <v>5408</v>
      </c>
      <c r="G35" s="1318">
        <v>68</v>
      </c>
      <c r="H35" s="1315" t="s">
        <v>5409</v>
      </c>
      <c r="I35" s="1319">
        <v>10</v>
      </c>
      <c r="J35" s="1320" t="s">
        <v>185</v>
      </c>
      <c r="K35" s="1297" t="s">
        <v>5161</v>
      </c>
      <c r="L35" s="1322" t="s">
        <v>185</v>
      </c>
      <c r="M35" s="1297" t="s">
        <v>5410</v>
      </c>
      <c r="N35" s="1297" t="s">
        <v>5411</v>
      </c>
      <c r="O35" s="1297" t="s">
        <v>5412</v>
      </c>
      <c r="Q35" s="1326" t="s">
        <v>5425</v>
      </c>
      <c r="R35" s="1327" t="s">
        <v>5426</v>
      </c>
      <c r="T35" s="1327" t="s">
        <v>5427</v>
      </c>
      <c r="U35" s="1294"/>
      <c r="V35" s="1294"/>
      <c r="W35" s="1294"/>
      <c r="X35" s="1294"/>
    </row>
    <row r="36" spans="2:24" ht="30" customHeight="1">
      <c r="B36" s="1315" t="s">
        <v>4569</v>
      </c>
      <c r="C36" s="1316" t="s">
        <v>886</v>
      </c>
      <c r="D36" s="1316" t="s">
        <v>4567</v>
      </c>
      <c r="E36" s="1317" t="s">
        <v>5424</v>
      </c>
      <c r="F36" s="1317" t="s">
        <v>5408</v>
      </c>
      <c r="G36" s="1318">
        <v>68</v>
      </c>
      <c r="H36" s="1315" t="s">
        <v>5409</v>
      </c>
      <c r="I36" s="1319">
        <v>10</v>
      </c>
      <c r="J36" s="1320" t="s">
        <v>185</v>
      </c>
      <c r="K36" s="1297" t="s">
        <v>5161</v>
      </c>
      <c r="L36" s="1322" t="s">
        <v>185</v>
      </c>
      <c r="M36" s="1297" t="s">
        <v>5410</v>
      </c>
      <c r="N36" s="1297" t="s">
        <v>5411</v>
      </c>
      <c r="O36" s="1297" t="s">
        <v>5412</v>
      </c>
      <c r="Q36" s="1326" t="s">
        <v>5428</v>
      </c>
      <c r="R36" s="1327" t="s">
        <v>5429</v>
      </c>
      <c r="T36" s="1327" t="s">
        <v>5430</v>
      </c>
      <c r="U36" s="1294"/>
      <c r="V36" s="1294"/>
      <c r="W36" s="1294"/>
      <c r="X36" s="1294"/>
    </row>
    <row r="37" spans="2:24" ht="30" customHeight="1">
      <c r="B37" s="1315" t="s">
        <v>4570</v>
      </c>
      <c r="C37" s="1316" t="s">
        <v>886</v>
      </c>
      <c r="D37" s="1316" t="s">
        <v>4567</v>
      </c>
      <c r="E37" s="1317" t="s">
        <v>5424</v>
      </c>
      <c r="F37" s="1317" t="s">
        <v>5408</v>
      </c>
      <c r="G37" s="1318">
        <v>68</v>
      </c>
      <c r="H37" s="1315" t="s">
        <v>5409</v>
      </c>
      <c r="I37" s="1319">
        <v>10</v>
      </c>
      <c r="J37" s="1320" t="s">
        <v>185</v>
      </c>
      <c r="K37" s="1297" t="s">
        <v>5161</v>
      </c>
      <c r="L37" s="1322" t="s">
        <v>185</v>
      </c>
      <c r="M37" s="1297" t="s">
        <v>5410</v>
      </c>
      <c r="N37" s="1297" t="s">
        <v>5411</v>
      </c>
      <c r="O37" s="1297" t="s">
        <v>5412</v>
      </c>
      <c r="Q37" s="1326" t="s">
        <v>5431</v>
      </c>
      <c r="R37" s="1327" t="s">
        <v>5432</v>
      </c>
      <c r="T37" s="1327" t="s">
        <v>5433</v>
      </c>
      <c r="U37" s="1294"/>
      <c r="V37" s="1294"/>
      <c r="W37" s="1294"/>
      <c r="X37" s="1294"/>
    </row>
    <row r="38" spans="2:24" ht="30" customHeight="1">
      <c r="B38" s="1315" t="s">
        <v>4571</v>
      </c>
      <c r="C38" s="1316" t="s">
        <v>886</v>
      </c>
      <c r="D38" s="1316" t="s">
        <v>4572</v>
      </c>
      <c r="E38" s="1317" t="s">
        <v>5434</v>
      </c>
      <c r="F38" s="1317" t="s">
        <v>5408</v>
      </c>
      <c r="G38" s="1318">
        <v>68</v>
      </c>
      <c r="H38" s="1315" t="s">
        <v>5409</v>
      </c>
      <c r="I38" s="1319">
        <v>10</v>
      </c>
      <c r="J38" s="1320" t="s">
        <v>185</v>
      </c>
      <c r="K38" s="1297" t="s">
        <v>5161</v>
      </c>
      <c r="L38" s="1325" t="s">
        <v>185</v>
      </c>
      <c r="M38" s="1297" t="s">
        <v>5410</v>
      </c>
      <c r="N38" s="1297" t="s">
        <v>5411</v>
      </c>
      <c r="O38" s="1297" t="s">
        <v>5412</v>
      </c>
      <c r="Q38" s="1294"/>
      <c r="R38" s="1294"/>
      <c r="S38" s="1294"/>
      <c r="T38" s="1294"/>
      <c r="U38" s="1294"/>
      <c r="V38" s="1294"/>
      <c r="W38" s="1294"/>
      <c r="X38" s="1294"/>
    </row>
    <row r="39" spans="2:24" ht="30" customHeight="1">
      <c r="B39" s="1315" t="s">
        <v>4573</v>
      </c>
      <c r="C39" s="1316" t="s">
        <v>886</v>
      </c>
      <c r="D39" s="1316" t="s">
        <v>4572</v>
      </c>
      <c r="E39" s="1317" t="s">
        <v>5434</v>
      </c>
      <c r="F39" s="1317" t="s">
        <v>5408</v>
      </c>
      <c r="G39" s="1318">
        <v>68</v>
      </c>
      <c r="H39" s="1315" t="s">
        <v>5409</v>
      </c>
      <c r="I39" s="1319">
        <v>10</v>
      </c>
      <c r="J39" s="1320" t="s">
        <v>185</v>
      </c>
      <c r="K39" s="1297" t="s">
        <v>5161</v>
      </c>
      <c r="L39" s="1322" t="s">
        <v>185</v>
      </c>
      <c r="M39" s="1297" t="s">
        <v>5410</v>
      </c>
      <c r="N39" s="1297" t="s">
        <v>5411</v>
      </c>
      <c r="O39" s="1297" t="s">
        <v>5412</v>
      </c>
      <c r="Q39" s="1298" t="s">
        <v>4574</v>
      </c>
      <c r="R39" s="1299"/>
      <c r="S39" s="1299"/>
      <c r="T39" s="1299"/>
      <c r="U39" s="1299"/>
      <c r="V39" s="1294"/>
      <c r="W39" s="1294"/>
      <c r="X39" s="1294"/>
    </row>
    <row r="40" spans="2:24" ht="30" customHeight="1">
      <c r="B40" s="1315" t="s">
        <v>4575</v>
      </c>
      <c r="C40" s="1316" t="s">
        <v>886</v>
      </c>
      <c r="D40" s="1316" t="s">
        <v>4576</v>
      </c>
      <c r="E40" s="1317" t="s">
        <v>5435</v>
      </c>
      <c r="F40" s="1317" t="s">
        <v>5414</v>
      </c>
      <c r="G40" s="1318">
        <v>75</v>
      </c>
      <c r="H40" s="1315" t="s">
        <v>5415</v>
      </c>
      <c r="I40" s="1319">
        <v>2</v>
      </c>
      <c r="J40" s="1320">
        <v>720</v>
      </c>
      <c r="K40" s="1297" t="s">
        <v>5436</v>
      </c>
      <c r="L40" s="1322" t="s">
        <v>5416</v>
      </c>
      <c r="M40" s="1297" t="s">
        <v>5410</v>
      </c>
      <c r="N40" s="1297" t="s">
        <v>5437</v>
      </c>
      <c r="O40" s="1297" t="s">
        <v>5438</v>
      </c>
      <c r="Q40" s="1310" t="s">
        <v>444</v>
      </c>
      <c r="R40" s="1328" t="s">
        <v>4577</v>
      </c>
      <c r="S40" s="1328"/>
      <c r="T40" s="1328"/>
      <c r="U40" s="1328"/>
      <c r="V40" s="1294"/>
      <c r="W40" s="1294"/>
      <c r="X40" s="1294"/>
    </row>
    <row r="41" spans="2:24" ht="30" customHeight="1">
      <c r="B41" s="1315" t="s">
        <v>4578</v>
      </c>
      <c r="C41" s="1316" t="s">
        <v>886</v>
      </c>
      <c r="D41" s="1316" t="s">
        <v>4579</v>
      </c>
      <c r="E41" s="1317" t="s">
        <v>4580</v>
      </c>
      <c r="F41" s="1317" t="s">
        <v>5414</v>
      </c>
      <c r="G41" s="1318">
        <v>80</v>
      </c>
      <c r="H41" s="1315" t="s">
        <v>5415</v>
      </c>
      <c r="I41" s="1319">
        <v>2</v>
      </c>
      <c r="J41" s="1320">
        <v>720</v>
      </c>
      <c r="K41" s="1297" t="s">
        <v>4557</v>
      </c>
      <c r="L41" s="1325" t="s">
        <v>5416</v>
      </c>
      <c r="M41" s="1297" t="s">
        <v>5410</v>
      </c>
      <c r="N41" s="1297" t="s">
        <v>5439</v>
      </c>
      <c r="O41" s="1297" t="s">
        <v>5440</v>
      </c>
      <c r="Q41" s="1310" t="s">
        <v>447</v>
      </c>
      <c r="R41" s="1328" t="s">
        <v>4581</v>
      </c>
      <c r="S41" s="1328"/>
      <c r="T41" s="1328"/>
      <c r="U41" s="1328"/>
      <c r="V41" s="1294"/>
      <c r="W41" s="1294"/>
      <c r="X41" s="1294"/>
    </row>
    <row r="42" spans="2:24" ht="30" customHeight="1">
      <c r="B42" s="1315" t="s">
        <v>4582</v>
      </c>
      <c r="C42" s="1316" t="s">
        <v>886</v>
      </c>
      <c r="D42" s="1316" t="s">
        <v>4579</v>
      </c>
      <c r="E42" s="1317" t="s">
        <v>4580</v>
      </c>
      <c r="F42" s="1317" t="s">
        <v>5414</v>
      </c>
      <c r="G42" s="1318">
        <v>80</v>
      </c>
      <c r="H42" s="1315" t="s">
        <v>5415</v>
      </c>
      <c r="I42" s="1319">
        <v>2</v>
      </c>
      <c r="J42" s="1320">
        <v>720</v>
      </c>
      <c r="K42" s="1297" t="s">
        <v>4557</v>
      </c>
      <c r="L42" s="1325" t="s">
        <v>5416</v>
      </c>
      <c r="M42" s="1297" t="s">
        <v>5410</v>
      </c>
      <c r="N42" s="1297" t="s">
        <v>5439</v>
      </c>
      <c r="O42" s="1297" t="s">
        <v>5440</v>
      </c>
      <c r="Q42" s="1310" t="s">
        <v>450</v>
      </c>
      <c r="R42" s="1328" t="s">
        <v>4583</v>
      </c>
      <c r="S42" s="1328"/>
      <c r="T42" s="1328"/>
      <c r="U42" s="1328"/>
      <c r="V42" s="1294"/>
      <c r="W42" s="1294"/>
      <c r="X42" s="1294"/>
    </row>
    <row r="43" spans="2:24" ht="30" customHeight="1">
      <c r="B43" s="1315" t="s">
        <v>4584</v>
      </c>
      <c r="C43" s="1316" t="s">
        <v>886</v>
      </c>
      <c r="D43" s="1316" t="s">
        <v>4585</v>
      </c>
      <c r="E43" s="1317" t="s">
        <v>4586</v>
      </c>
      <c r="F43" s="1317" t="s">
        <v>5414</v>
      </c>
      <c r="G43" s="1318">
        <v>80</v>
      </c>
      <c r="H43" s="1315" t="s">
        <v>5415</v>
      </c>
      <c r="I43" s="1319">
        <v>2</v>
      </c>
      <c r="J43" s="1320">
        <v>720</v>
      </c>
      <c r="K43" s="1297" t="s">
        <v>4557</v>
      </c>
      <c r="L43" s="1325" t="s">
        <v>5416</v>
      </c>
      <c r="M43" s="1297" t="s">
        <v>5410</v>
      </c>
      <c r="N43" s="1297" t="s">
        <v>5439</v>
      </c>
      <c r="O43" s="1297" t="s">
        <v>5440</v>
      </c>
      <c r="Q43" s="1310" t="s">
        <v>453</v>
      </c>
      <c r="R43" s="1328" t="s">
        <v>4587</v>
      </c>
      <c r="S43" s="1328"/>
      <c r="T43" s="1328"/>
      <c r="U43" s="1328"/>
      <c r="V43" s="1294"/>
      <c r="W43" s="1294"/>
      <c r="X43" s="1294"/>
    </row>
    <row r="44" spans="2:24" ht="30" customHeight="1">
      <c r="B44" s="1315" t="s">
        <v>4588</v>
      </c>
      <c r="C44" s="1316" t="s">
        <v>1704</v>
      </c>
      <c r="D44" s="1316" t="s">
        <v>4589</v>
      </c>
      <c r="E44" s="1317" t="s">
        <v>5441</v>
      </c>
      <c r="F44" s="1317" t="s">
        <v>5408</v>
      </c>
      <c r="G44" s="1318">
        <v>68</v>
      </c>
      <c r="H44" s="1315" t="s">
        <v>5409</v>
      </c>
      <c r="I44" s="1319">
        <v>10</v>
      </c>
      <c r="J44" s="1320" t="s">
        <v>185</v>
      </c>
      <c r="K44" s="1297" t="s">
        <v>5161</v>
      </c>
      <c r="L44" s="1322" t="s">
        <v>185</v>
      </c>
      <c r="M44" s="1297" t="s">
        <v>5410</v>
      </c>
      <c r="N44" s="1297" t="s">
        <v>5411</v>
      </c>
      <c r="O44" s="1297" t="s">
        <v>5412</v>
      </c>
      <c r="Q44" s="1310" t="s">
        <v>456</v>
      </c>
      <c r="R44" s="1328" t="s">
        <v>4590</v>
      </c>
      <c r="S44" s="1328"/>
      <c r="T44" s="1328"/>
      <c r="U44" s="1328"/>
      <c r="V44" s="1294"/>
      <c r="W44" s="1294"/>
      <c r="X44" s="1294"/>
    </row>
    <row r="45" spans="2:24" ht="30" customHeight="1">
      <c r="B45" s="1315" t="s">
        <v>4591</v>
      </c>
      <c r="C45" s="1316" t="s">
        <v>1704</v>
      </c>
      <c r="D45" s="1316" t="s">
        <v>4589</v>
      </c>
      <c r="E45" s="1317" t="s">
        <v>5441</v>
      </c>
      <c r="F45" s="1317" t="s">
        <v>5408</v>
      </c>
      <c r="G45" s="1318">
        <v>68</v>
      </c>
      <c r="H45" s="1315" t="s">
        <v>5409</v>
      </c>
      <c r="I45" s="1319">
        <v>10</v>
      </c>
      <c r="J45" s="1320" t="s">
        <v>185</v>
      </c>
      <c r="K45" s="1297" t="s">
        <v>5161</v>
      </c>
      <c r="L45" s="1322" t="s">
        <v>185</v>
      </c>
      <c r="M45" s="1297" t="s">
        <v>5410</v>
      </c>
      <c r="N45" s="1297" t="s">
        <v>5411</v>
      </c>
      <c r="O45" s="1297" t="s">
        <v>5412</v>
      </c>
      <c r="Q45" s="1310" t="s">
        <v>459</v>
      </c>
      <c r="R45" s="1328" t="s">
        <v>4592</v>
      </c>
      <c r="S45" s="1328"/>
      <c r="T45" s="1328"/>
      <c r="U45" s="1328"/>
      <c r="V45" s="1294"/>
      <c r="W45" s="1294"/>
      <c r="X45" s="1294"/>
    </row>
    <row r="46" spans="2:24" ht="30" customHeight="1">
      <c r="B46" s="1315" t="s">
        <v>4593</v>
      </c>
      <c r="C46" s="1316" t="s">
        <v>1704</v>
      </c>
      <c r="D46" s="1316" t="s">
        <v>4594</v>
      </c>
      <c r="E46" s="1317" t="s">
        <v>5441</v>
      </c>
      <c r="F46" s="1317" t="s">
        <v>5408</v>
      </c>
      <c r="G46" s="1318">
        <v>68</v>
      </c>
      <c r="H46" s="1315" t="s">
        <v>5409</v>
      </c>
      <c r="I46" s="1319">
        <v>10</v>
      </c>
      <c r="J46" s="1320" t="s">
        <v>185</v>
      </c>
      <c r="K46" s="1297" t="s">
        <v>5161</v>
      </c>
      <c r="L46" s="1322" t="s">
        <v>185</v>
      </c>
      <c r="M46" s="1297" t="s">
        <v>5410</v>
      </c>
      <c r="N46" s="1297" t="s">
        <v>5411</v>
      </c>
      <c r="O46" s="1297" t="s">
        <v>5412</v>
      </c>
      <c r="Q46" s="1310" t="s">
        <v>3194</v>
      </c>
      <c r="R46" s="1328" t="s">
        <v>5442</v>
      </c>
      <c r="S46" s="1328"/>
      <c r="T46" s="1328"/>
      <c r="U46" s="1328"/>
      <c r="V46" s="1294"/>
      <c r="W46" s="1294"/>
      <c r="X46" s="1294"/>
    </row>
    <row r="47" spans="2:24" ht="30" customHeight="1">
      <c r="B47" s="1315" t="s">
        <v>4596</v>
      </c>
      <c r="C47" s="1316" t="s">
        <v>1704</v>
      </c>
      <c r="D47" s="1316" t="s">
        <v>4597</v>
      </c>
      <c r="E47" s="1317" t="s">
        <v>5441</v>
      </c>
      <c r="F47" s="1317" t="s">
        <v>5408</v>
      </c>
      <c r="G47" s="1318">
        <v>68</v>
      </c>
      <c r="H47" s="1315" t="s">
        <v>5409</v>
      </c>
      <c r="I47" s="1319">
        <v>10</v>
      </c>
      <c r="J47" s="1320" t="s">
        <v>185</v>
      </c>
      <c r="K47" s="1297" t="s">
        <v>5161</v>
      </c>
      <c r="L47" s="1322" t="s">
        <v>185</v>
      </c>
      <c r="M47" s="1297" t="s">
        <v>5410</v>
      </c>
      <c r="N47" s="1297" t="s">
        <v>5411</v>
      </c>
      <c r="O47" s="1297" t="s">
        <v>5412</v>
      </c>
      <c r="Q47" s="1310" t="s">
        <v>3197</v>
      </c>
      <c r="R47" s="1328" t="s">
        <v>5443</v>
      </c>
      <c r="S47" s="1328"/>
      <c r="T47" s="1328"/>
      <c r="U47" s="1328"/>
      <c r="V47" s="1294"/>
      <c r="W47" s="1294"/>
      <c r="X47" s="1294"/>
    </row>
    <row r="48" spans="2:24" ht="30" customHeight="1">
      <c r="B48" s="1315" t="s">
        <v>4598</v>
      </c>
      <c r="C48" s="1316" t="s">
        <v>1704</v>
      </c>
      <c r="D48" s="1316" t="s">
        <v>4597</v>
      </c>
      <c r="E48" s="1317" t="s">
        <v>5441</v>
      </c>
      <c r="F48" s="1317" t="s">
        <v>5408</v>
      </c>
      <c r="G48" s="1318">
        <v>68</v>
      </c>
      <c r="H48" s="1315" t="s">
        <v>5409</v>
      </c>
      <c r="I48" s="1319">
        <v>10</v>
      </c>
      <c r="J48" s="1320" t="s">
        <v>185</v>
      </c>
      <c r="K48" s="1297" t="s">
        <v>5161</v>
      </c>
      <c r="L48" s="1322" t="s">
        <v>185</v>
      </c>
      <c r="M48" s="1297" t="s">
        <v>5410</v>
      </c>
      <c r="N48" s="1297" t="s">
        <v>5411</v>
      </c>
      <c r="O48" s="1297" t="s">
        <v>5412</v>
      </c>
      <c r="Q48" s="1310" t="s">
        <v>3201</v>
      </c>
      <c r="R48" s="1328" t="s">
        <v>4599</v>
      </c>
      <c r="S48" s="1328"/>
      <c r="T48" s="1328"/>
      <c r="U48" s="1328"/>
      <c r="V48" s="1294"/>
      <c r="W48" s="1294"/>
      <c r="X48" s="1294"/>
    </row>
    <row r="49" spans="2:24" ht="30" customHeight="1">
      <c r="B49" s="1315" t="s">
        <v>4600</v>
      </c>
      <c r="C49" s="1316" t="s">
        <v>1704</v>
      </c>
      <c r="D49" s="1316" t="s">
        <v>4579</v>
      </c>
      <c r="E49" s="1317" t="s">
        <v>4595</v>
      </c>
      <c r="F49" s="1317" t="s">
        <v>5414</v>
      </c>
      <c r="G49" s="1318">
        <v>80</v>
      </c>
      <c r="H49" s="1315" t="s">
        <v>5415</v>
      </c>
      <c r="I49" s="1319">
        <v>2</v>
      </c>
      <c r="J49" s="1320">
        <v>1080</v>
      </c>
      <c r="K49" s="1297" t="s">
        <v>5444</v>
      </c>
      <c r="L49" s="1322" t="s">
        <v>5416</v>
      </c>
      <c r="M49" s="1297" t="s">
        <v>5410</v>
      </c>
      <c r="N49" s="1297" t="s">
        <v>5445</v>
      </c>
      <c r="O49" s="1297" t="s">
        <v>5440</v>
      </c>
      <c r="Q49" s="1310" t="s">
        <v>3204</v>
      </c>
      <c r="R49" s="1328" t="s">
        <v>5446</v>
      </c>
      <c r="S49" s="1328"/>
      <c r="T49" s="1328"/>
      <c r="U49" s="1328"/>
      <c r="V49" s="1294"/>
      <c r="W49" s="1294"/>
      <c r="X49" s="1294"/>
    </row>
    <row r="50" spans="2:24" ht="30" customHeight="1">
      <c r="B50" s="1315" t="s">
        <v>4601</v>
      </c>
      <c r="C50" s="1316" t="s">
        <v>1704</v>
      </c>
      <c r="D50" s="1316" t="s">
        <v>4579</v>
      </c>
      <c r="E50" s="1317" t="s">
        <v>4595</v>
      </c>
      <c r="F50" s="1317" t="s">
        <v>5414</v>
      </c>
      <c r="G50" s="1318">
        <v>80</v>
      </c>
      <c r="H50" s="1315" t="s">
        <v>5415</v>
      </c>
      <c r="I50" s="1319">
        <v>2</v>
      </c>
      <c r="J50" s="1320">
        <v>1080</v>
      </c>
      <c r="K50" s="1297" t="s">
        <v>5444</v>
      </c>
      <c r="L50" s="1322" t="s">
        <v>5416</v>
      </c>
      <c r="M50" s="1297" t="s">
        <v>5410</v>
      </c>
      <c r="N50" s="1297" t="s">
        <v>5445</v>
      </c>
      <c r="O50" s="1297" t="s">
        <v>5440</v>
      </c>
      <c r="Q50" s="1294"/>
      <c r="R50" s="1294"/>
      <c r="S50" s="1294"/>
      <c r="T50" s="1294"/>
      <c r="U50" s="1294"/>
      <c r="V50" s="1294"/>
      <c r="W50" s="1294"/>
      <c r="X50" s="1294"/>
    </row>
    <row r="51" spans="2:24" ht="30" customHeight="1">
      <c r="B51" s="1315" t="s">
        <v>4602</v>
      </c>
      <c r="C51" s="1329" t="s">
        <v>4519</v>
      </c>
      <c r="D51" s="1329" t="s">
        <v>357</v>
      </c>
      <c r="E51" s="1317" t="s">
        <v>4603</v>
      </c>
      <c r="F51" s="1317" t="s">
        <v>5408</v>
      </c>
      <c r="G51" s="1318">
        <v>75</v>
      </c>
      <c r="H51" s="1315" t="s">
        <v>5415</v>
      </c>
      <c r="I51" s="1319">
        <v>2</v>
      </c>
      <c r="J51" s="1320" t="s">
        <v>185</v>
      </c>
      <c r="K51" s="1297" t="s">
        <v>5447</v>
      </c>
      <c r="L51" s="1325" t="s">
        <v>185</v>
      </c>
      <c r="M51" s="1297" t="s">
        <v>5410</v>
      </c>
      <c r="N51" s="1297" t="s">
        <v>5411</v>
      </c>
      <c r="O51" s="1297" t="s">
        <v>5448</v>
      </c>
      <c r="Q51" s="1298" t="s">
        <v>4604</v>
      </c>
      <c r="R51" s="1299"/>
      <c r="S51" s="1299"/>
      <c r="T51" s="1299"/>
      <c r="U51" s="1299"/>
      <c r="V51" s="1294"/>
      <c r="W51" s="1294"/>
      <c r="X51" s="1294"/>
    </row>
    <row r="52" spans="2:24" ht="30" customHeight="1">
      <c r="B52" s="1315" t="s">
        <v>4605</v>
      </c>
      <c r="C52" s="1329" t="s">
        <v>4519</v>
      </c>
      <c r="D52" s="1329" t="s">
        <v>357</v>
      </c>
      <c r="E52" s="1317" t="s">
        <v>4603</v>
      </c>
      <c r="F52" s="1317" t="s">
        <v>5408</v>
      </c>
      <c r="G52" s="1318">
        <v>75</v>
      </c>
      <c r="H52" s="1315" t="s">
        <v>5415</v>
      </c>
      <c r="I52" s="1319">
        <v>2</v>
      </c>
      <c r="J52" s="1320" t="s">
        <v>185</v>
      </c>
      <c r="K52" s="1297" t="s">
        <v>5447</v>
      </c>
      <c r="L52" s="1325" t="s">
        <v>185</v>
      </c>
      <c r="M52" s="1297" t="s">
        <v>5410</v>
      </c>
      <c r="N52" s="1297" t="s">
        <v>5411</v>
      </c>
      <c r="O52" s="1297" t="s">
        <v>5448</v>
      </c>
      <c r="Q52" s="1330" t="s">
        <v>4606</v>
      </c>
      <c r="R52" s="1331" t="s">
        <v>5449</v>
      </c>
      <c r="S52" s="1331"/>
      <c r="T52" s="1331"/>
      <c r="U52" s="1331"/>
      <c r="V52" s="1294"/>
      <c r="W52" s="1294"/>
      <c r="X52" s="1294"/>
    </row>
    <row r="53" spans="2:24" ht="30" customHeight="1">
      <c r="B53" s="1315" t="s">
        <v>4607</v>
      </c>
      <c r="C53" s="1329" t="s">
        <v>4519</v>
      </c>
      <c r="D53" s="1329" t="s">
        <v>357</v>
      </c>
      <c r="E53" s="1317" t="s">
        <v>4603</v>
      </c>
      <c r="F53" s="1317" t="s">
        <v>5408</v>
      </c>
      <c r="G53" s="1318">
        <v>75</v>
      </c>
      <c r="H53" s="1315" t="s">
        <v>5415</v>
      </c>
      <c r="I53" s="1319">
        <v>2</v>
      </c>
      <c r="J53" s="1320" t="s">
        <v>185</v>
      </c>
      <c r="K53" s="1297" t="s">
        <v>5447</v>
      </c>
      <c r="L53" s="1325" t="s">
        <v>185</v>
      </c>
      <c r="M53" s="1297" t="s">
        <v>5410</v>
      </c>
      <c r="N53" s="1297" t="s">
        <v>5411</v>
      </c>
      <c r="O53" s="1297" t="s">
        <v>5448</v>
      </c>
      <c r="Q53" s="1330" t="s">
        <v>4608</v>
      </c>
      <c r="R53" s="1331" t="s">
        <v>5450</v>
      </c>
      <c r="S53" s="1331"/>
      <c r="T53" s="1331"/>
      <c r="U53" s="1331"/>
      <c r="V53" s="1294"/>
      <c r="W53" s="1294"/>
      <c r="X53" s="1294"/>
    </row>
    <row r="54" spans="2:24" ht="30" customHeight="1">
      <c r="B54" s="1315" t="s">
        <v>4609</v>
      </c>
      <c r="C54" s="1329" t="s">
        <v>4519</v>
      </c>
      <c r="D54" s="1329" t="s">
        <v>4610</v>
      </c>
      <c r="E54" s="1317" t="s">
        <v>5451</v>
      </c>
      <c r="F54" s="1317" t="s">
        <v>5408</v>
      </c>
      <c r="G54" s="1318">
        <v>75</v>
      </c>
      <c r="H54" s="1315" t="s">
        <v>5415</v>
      </c>
      <c r="I54" s="1319">
        <v>2</v>
      </c>
      <c r="J54" s="1320" t="s">
        <v>185</v>
      </c>
      <c r="K54" s="1297" t="s">
        <v>5161</v>
      </c>
      <c r="L54" s="1325" t="s">
        <v>185</v>
      </c>
      <c r="M54" s="1297" t="s">
        <v>5410</v>
      </c>
      <c r="N54" s="1297" t="s">
        <v>5411</v>
      </c>
      <c r="O54" s="1297" t="s">
        <v>5448</v>
      </c>
      <c r="Q54" s="1330" t="s">
        <v>4611</v>
      </c>
      <c r="R54" s="1331" t="s">
        <v>4612</v>
      </c>
      <c r="S54" s="1331"/>
      <c r="T54" s="1331"/>
      <c r="U54" s="1331"/>
      <c r="V54" s="1294"/>
      <c r="W54" s="1294"/>
      <c r="X54" s="1294"/>
    </row>
    <row r="55" spans="2:24" ht="30" customHeight="1">
      <c r="B55" s="1315" t="s">
        <v>4613</v>
      </c>
      <c r="C55" s="1329" t="s">
        <v>4519</v>
      </c>
      <c r="D55" s="1329" t="s">
        <v>4610</v>
      </c>
      <c r="E55" s="1317" t="s">
        <v>5451</v>
      </c>
      <c r="F55" s="1317" t="s">
        <v>5408</v>
      </c>
      <c r="G55" s="1318">
        <v>75</v>
      </c>
      <c r="H55" s="1315" t="s">
        <v>5415</v>
      </c>
      <c r="I55" s="1319">
        <v>2</v>
      </c>
      <c r="J55" s="1320" t="s">
        <v>185</v>
      </c>
      <c r="K55" s="1297" t="s">
        <v>5161</v>
      </c>
      <c r="L55" s="1325" t="s">
        <v>185</v>
      </c>
      <c r="M55" s="1297" t="s">
        <v>5410</v>
      </c>
      <c r="N55" s="1297" t="s">
        <v>5411</v>
      </c>
      <c r="O55" s="1297" t="s">
        <v>5448</v>
      </c>
      <c r="Q55" s="1330" t="s">
        <v>4614</v>
      </c>
      <c r="R55" s="1331" t="s">
        <v>5452</v>
      </c>
      <c r="S55" s="1331"/>
      <c r="T55" s="1331"/>
      <c r="U55" s="1331"/>
      <c r="V55" s="1294"/>
      <c r="W55" s="1294"/>
      <c r="X55" s="1294"/>
    </row>
    <row r="56" spans="2:24" ht="30" customHeight="1">
      <c r="B56" s="1315" t="s">
        <v>4615</v>
      </c>
      <c r="C56" s="1329" t="s">
        <v>4519</v>
      </c>
      <c r="D56" s="1329" t="s">
        <v>356</v>
      </c>
      <c r="E56" s="1317" t="s">
        <v>4616</v>
      </c>
      <c r="F56" s="1317" t="s">
        <v>5414</v>
      </c>
      <c r="G56" s="1318">
        <v>80</v>
      </c>
      <c r="H56" s="1315" t="s">
        <v>5415</v>
      </c>
      <c r="I56" s="1319">
        <v>2</v>
      </c>
      <c r="J56" s="1320">
        <v>120</v>
      </c>
      <c r="K56" s="1297" t="s">
        <v>5453</v>
      </c>
      <c r="L56" s="1322" t="s">
        <v>5416</v>
      </c>
      <c r="M56" s="1297" t="s">
        <v>5410</v>
      </c>
      <c r="N56" s="1297" t="s">
        <v>5454</v>
      </c>
      <c r="O56" s="1297" t="s">
        <v>5455</v>
      </c>
      <c r="Q56" s="1330" t="s">
        <v>4617</v>
      </c>
      <c r="R56" s="1331" t="s">
        <v>4618</v>
      </c>
      <c r="S56" s="1331"/>
      <c r="T56" s="1331"/>
      <c r="U56" s="1331"/>
      <c r="V56" s="1294"/>
      <c r="W56" s="1294"/>
      <c r="X56" s="1294"/>
    </row>
    <row r="57" spans="2:24" ht="30" customHeight="1">
      <c r="B57" s="1315" t="s">
        <v>4619</v>
      </c>
      <c r="C57" s="1329" t="s">
        <v>4519</v>
      </c>
      <c r="D57" s="1329" t="s">
        <v>356</v>
      </c>
      <c r="E57" s="1317" t="s">
        <v>4616</v>
      </c>
      <c r="F57" s="1317" t="s">
        <v>5414</v>
      </c>
      <c r="G57" s="1318">
        <v>80</v>
      </c>
      <c r="H57" s="1315" t="s">
        <v>5415</v>
      </c>
      <c r="I57" s="1319">
        <v>2</v>
      </c>
      <c r="J57" s="1320">
        <v>120</v>
      </c>
      <c r="K57" s="1297" t="s">
        <v>5453</v>
      </c>
      <c r="L57" s="1322" t="s">
        <v>5416</v>
      </c>
      <c r="M57" s="1297" t="s">
        <v>5410</v>
      </c>
      <c r="N57" s="1297" t="s">
        <v>5454</v>
      </c>
      <c r="O57" s="1297" t="s">
        <v>5455</v>
      </c>
      <c r="Q57" s="1330" t="s">
        <v>4620</v>
      </c>
      <c r="R57" s="1331" t="s">
        <v>4621</v>
      </c>
      <c r="S57" s="1331"/>
      <c r="T57" s="1331"/>
      <c r="U57" s="1331"/>
      <c r="V57" s="1294"/>
      <c r="W57" s="1294"/>
      <c r="X57" s="1294"/>
    </row>
    <row r="58" spans="2:24" ht="30" customHeight="1">
      <c r="B58" s="1315" t="s">
        <v>4622</v>
      </c>
      <c r="C58" s="1329" t="s">
        <v>4519</v>
      </c>
      <c r="D58" s="1329" t="s">
        <v>4623</v>
      </c>
      <c r="E58" s="1317" t="s">
        <v>4624</v>
      </c>
      <c r="F58" s="1317" t="s">
        <v>5414</v>
      </c>
      <c r="G58" s="1318">
        <v>80</v>
      </c>
      <c r="H58" s="1315" t="s">
        <v>5415</v>
      </c>
      <c r="I58" s="1319">
        <v>2</v>
      </c>
      <c r="J58" s="1320">
        <v>720</v>
      </c>
      <c r="K58" s="1297" t="s">
        <v>5456</v>
      </c>
      <c r="L58" s="1325" t="s">
        <v>5416</v>
      </c>
      <c r="M58" s="1297" t="s">
        <v>5410</v>
      </c>
      <c r="N58" s="1297" t="s">
        <v>5439</v>
      </c>
      <c r="O58" s="1297" t="s">
        <v>5440</v>
      </c>
      <c r="Q58" s="1294"/>
      <c r="R58" s="1294"/>
      <c r="S58" s="1294"/>
      <c r="T58" s="1294"/>
      <c r="U58" s="1294"/>
      <c r="V58" s="1294"/>
      <c r="W58" s="1294"/>
      <c r="X58" s="1294"/>
    </row>
    <row r="59" spans="2:24" ht="30" customHeight="1">
      <c r="B59" s="1315" t="s">
        <v>4625</v>
      </c>
      <c r="C59" s="1329" t="s">
        <v>4519</v>
      </c>
      <c r="D59" s="1329" t="s">
        <v>4626</v>
      </c>
      <c r="E59" s="1317" t="s">
        <v>4624</v>
      </c>
      <c r="F59" s="1317" t="s">
        <v>5414</v>
      </c>
      <c r="G59" s="1318">
        <v>80</v>
      </c>
      <c r="H59" s="1315" t="s">
        <v>5415</v>
      </c>
      <c r="I59" s="1319">
        <v>2</v>
      </c>
      <c r="J59" s="1320">
        <v>720</v>
      </c>
      <c r="K59" s="1297" t="s">
        <v>5456</v>
      </c>
      <c r="L59" s="1325" t="s">
        <v>5416</v>
      </c>
      <c r="M59" s="1297" t="s">
        <v>5410</v>
      </c>
      <c r="N59" s="1297" t="s">
        <v>5439</v>
      </c>
      <c r="O59" s="1297" t="s">
        <v>5440</v>
      </c>
      <c r="Q59" s="1298" t="s">
        <v>4627</v>
      </c>
      <c r="R59" s="1299"/>
      <c r="S59" s="1299"/>
      <c r="T59" s="1299"/>
      <c r="U59" s="1299"/>
      <c r="V59" s="1294"/>
      <c r="W59" s="1294"/>
      <c r="X59" s="1294"/>
    </row>
    <row r="60" spans="2:24" ht="30" customHeight="1">
      <c r="B60" s="1315" t="s">
        <v>4628</v>
      </c>
      <c r="C60" s="1329" t="s">
        <v>1813</v>
      </c>
      <c r="D60" s="1329" t="s">
        <v>4629</v>
      </c>
      <c r="E60" s="1317" t="s">
        <v>4568</v>
      </c>
      <c r="F60" s="1317" t="s">
        <v>5408</v>
      </c>
      <c r="G60" s="1318">
        <v>75</v>
      </c>
      <c r="H60" s="1315" t="s">
        <v>5415</v>
      </c>
      <c r="I60" s="1319">
        <v>2</v>
      </c>
      <c r="J60" s="1320" t="s">
        <v>185</v>
      </c>
      <c r="K60" s="1297" t="s">
        <v>5161</v>
      </c>
      <c r="L60" s="1321" t="s">
        <v>185</v>
      </c>
      <c r="M60" s="1297" t="s">
        <v>5410</v>
      </c>
      <c r="N60" s="1297" t="s">
        <v>5411</v>
      </c>
      <c r="O60" s="1297" t="s">
        <v>5448</v>
      </c>
      <c r="Q60" s="1332" t="s">
        <v>30</v>
      </c>
      <c r="R60" s="1328" t="s">
        <v>4630</v>
      </c>
      <c r="S60" s="1328"/>
      <c r="T60" s="1328"/>
      <c r="U60" s="1328"/>
      <c r="V60" s="1294"/>
      <c r="W60" s="1294"/>
      <c r="X60" s="1294"/>
    </row>
    <row r="61" spans="2:24" ht="30" customHeight="1">
      <c r="B61" s="1315" t="s">
        <v>4631</v>
      </c>
      <c r="C61" s="1329" t="s">
        <v>1813</v>
      </c>
      <c r="D61" s="1329" t="s">
        <v>4629</v>
      </c>
      <c r="E61" s="1317" t="s">
        <v>4568</v>
      </c>
      <c r="F61" s="1317" t="s">
        <v>5408</v>
      </c>
      <c r="G61" s="1318">
        <v>75</v>
      </c>
      <c r="H61" s="1315" t="s">
        <v>5415</v>
      </c>
      <c r="I61" s="1319">
        <v>2</v>
      </c>
      <c r="J61" s="1320" t="s">
        <v>185</v>
      </c>
      <c r="K61" s="1297" t="s">
        <v>5161</v>
      </c>
      <c r="L61" s="1325" t="s">
        <v>185</v>
      </c>
      <c r="M61" s="1297" t="s">
        <v>5410</v>
      </c>
      <c r="N61" s="1297" t="s">
        <v>5411</v>
      </c>
      <c r="O61" s="1297" t="s">
        <v>5448</v>
      </c>
      <c r="Q61" s="1332" t="s">
        <v>30</v>
      </c>
      <c r="R61" s="1328" t="s">
        <v>4632</v>
      </c>
      <c r="S61" s="1328"/>
      <c r="T61" s="1328"/>
      <c r="U61" s="1328"/>
      <c r="V61" s="1294"/>
      <c r="W61" s="1294"/>
      <c r="X61" s="1294"/>
    </row>
    <row r="62" spans="2:24" ht="30" customHeight="1">
      <c r="B62" s="1315" t="s">
        <v>4633</v>
      </c>
      <c r="C62" s="1329" t="s">
        <v>1813</v>
      </c>
      <c r="D62" s="1329" t="s">
        <v>4629</v>
      </c>
      <c r="E62" s="1317" t="s">
        <v>4568</v>
      </c>
      <c r="F62" s="1317" t="s">
        <v>5408</v>
      </c>
      <c r="G62" s="1318">
        <v>75</v>
      </c>
      <c r="H62" s="1315" t="s">
        <v>5415</v>
      </c>
      <c r="I62" s="1319">
        <v>2</v>
      </c>
      <c r="J62" s="1320" t="s">
        <v>185</v>
      </c>
      <c r="K62" s="1297" t="s">
        <v>5161</v>
      </c>
      <c r="L62" s="1325" t="s">
        <v>185</v>
      </c>
      <c r="M62" s="1297" t="s">
        <v>5410</v>
      </c>
      <c r="N62" s="1297" t="s">
        <v>5411</v>
      </c>
      <c r="O62" s="1297" t="s">
        <v>5448</v>
      </c>
      <c r="Q62" s="1332" t="s">
        <v>30</v>
      </c>
      <c r="R62" s="1328" t="s">
        <v>4634</v>
      </c>
      <c r="S62" s="1328"/>
      <c r="T62" s="1328"/>
      <c r="U62" s="1328"/>
      <c r="V62" s="1294"/>
      <c r="W62" s="1294"/>
      <c r="X62" s="1294"/>
    </row>
    <row r="63" spans="2:24" ht="30" customHeight="1">
      <c r="B63" s="1315" t="s">
        <v>4635</v>
      </c>
      <c r="C63" s="1329" t="s">
        <v>1813</v>
      </c>
      <c r="D63" s="1329" t="s">
        <v>4629</v>
      </c>
      <c r="E63" s="1317" t="s">
        <v>4568</v>
      </c>
      <c r="F63" s="1317" t="s">
        <v>5408</v>
      </c>
      <c r="G63" s="1318">
        <v>75</v>
      </c>
      <c r="H63" s="1315" t="s">
        <v>5415</v>
      </c>
      <c r="I63" s="1319">
        <v>2</v>
      </c>
      <c r="J63" s="1320" t="s">
        <v>185</v>
      </c>
      <c r="K63" s="1297" t="s">
        <v>5161</v>
      </c>
      <c r="L63" s="1325" t="s">
        <v>185</v>
      </c>
      <c r="M63" s="1297" t="s">
        <v>5410</v>
      </c>
      <c r="N63" s="1297" t="s">
        <v>5411</v>
      </c>
      <c r="O63" s="1297" t="s">
        <v>5448</v>
      </c>
      <c r="Q63" s="1332" t="s">
        <v>30</v>
      </c>
      <c r="R63" s="1328" t="s">
        <v>4636</v>
      </c>
      <c r="S63" s="1328"/>
      <c r="T63" s="1328"/>
      <c r="U63" s="1328"/>
      <c r="V63" s="1294"/>
      <c r="W63" s="1294"/>
      <c r="X63" s="1294"/>
    </row>
    <row r="64" spans="2:24" ht="30" customHeight="1">
      <c r="B64" s="1315" t="s">
        <v>4637</v>
      </c>
      <c r="C64" s="1333" t="s">
        <v>2144</v>
      </c>
      <c r="D64" s="1333" t="s">
        <v>359</v>
      </c>
      <c r="E64" s="1317" t="s">
        <v>4638</v>
      </c>
      <c r="F64" s="1317" t="s">
        <v>5457</v>
      </c>
      <c r="G64" s="1318">
        <v>68</v>
      </c>
      <c r="H64" s="1315" t="s">
        <v>5409</v>
      </c>
      <c r="I64" s="1319">
        <v>10</v>
      </c>
      <c r="J64" s="1320" t="s">
        <v>185</v>
      </c>
      <c r="K64" s="1297" t="s">
        <v>5458</v>
      </c>
      <c r="L64" s="1321" t="s">
        <v>185</v>
      </c>
      <c r="M64" s="1297" t="s">
        <v>5410</v>
      </c>
      <c r="N64" s="1297" t="s">
        <v>5411</v>
      </c>
      <c r="O64" s="1297" t="s">
        <v>5412</v>
      </c>
      <c r="Q64" s="1332" t="s">
        <v>30</v>
      </c>
      <c r="R64" s="1328" t="s">
        <v>5459</v>
      </c>
      <c r="S64" s="1328"/>
      <c r="T64" s="1328"/>
      <c r="U64" s="1328"/>
      <c r="V64" s="1294"/>
      <c r="W64" s="1294"/>
      <c r="X64" s="1294"/>
    </row>
    <row r="65" spans="2:24" ht="30" customHeight="1">
      <c r="B65" s="1315" t="s">
        <v>4639</v>
      </c>
      <c r="C65" s="1333" t="s">
        <v>2144</v>
      </c>
      <c r="D65" s="1333" t="s">
        <v>359</v>
      </c>
      <c r="E65" s="1317" t="s">
        <v>4638</v>
      </c>
      <c r="F65" s="1317" t="s">
        <v>5457</v>
      </c>
      <c r="G65" s="1318">
        <v>68</v>
      </c>
      <c r="H65" s="1315" t="s">
        <v>5409</v>
      </c>
      <c r="I65" s="1319">
        <v>10</v>
      </c>
      <c r="J65" s="1320" t="s">
        <v>185</v>
      </c>
      <c r="K65" s="1297" t="s">
        <v>5458</v>
      </c>
      <c r="L65" s="1321" t="s">
        <v>185</v>
      </c>
      <c r="M65" s="1297" t="s">
        <v>5410</v>
      </c>
      <c r="N65" s="1297" t="s">
        <v>5411</v>
      </c>
      <c r="O65" s="1297" t="s">
        <v>5412</v>
      </c>
      <c r="Q65" s="1294"/>
      <c r="R65" s="1294"/>
      <c r="S65" s="1294"/>
      <c r="T65" s="1294"/>
      <c r="U65" s="1294"/>
      <c r="V65" s="1294"/>
      <c r="W65" s="1294"/>
      <c r="X65" s="1294"/>
    </row>
    <row r="66" spans="2:24" ht="30" customHeight="1">
      <c r="B66" s="1315" t="s">
        <v>4640</v>
      </c>
      <c r="C66" s="1333" t="s">
        <v>2144</v>
      </c>
      <c r="D66" s="1333" t="s">
        <v>359</v>
      </c>
      <c r="E66" s="1317" t="s">
        <v>4638</v>
      </c>
      <c r="F66" s="1317" t="s">
        <v>5457</v>
      </c>
      <c r="G66" s="1318">
        <v>68</v>
      </c>
      <c r="H66" s="1315" t="s">
        <v>5409</v>
      </c>
      <c r="I66" s="1319">
        <v>10</v>
      </c>
      <c r="J66" s="1320" t="s">
        <v>185</v>
      </c>
      <c r="K66" s="1297" t="s">
        <v>5458</v>
      </c>
      <c r="L66" s="1325" t="s">
        <v>185</v>
      </c>
      <c r="M66" s="1297" t="s">
        <v>5410</v>
      </c>
      <c r="N66" s="1297" t="s">
        <v>5411</v>
      </c>
      <c r="O66" s="1297" t="s">
        <v>5412</v>
      </c>
      <c r="Q66" s="1298"/>
      <c r="R66" s="1299"/>
      <c r="S66" s="1299"/>
      <c r="T66" s="1299"/>
      <c r="U66" s="1299"/>
      <c r="V66" s="1294"/>
      <c r="W66" s="1294"/>
      <c r="X66" s="1294"/>
    </row>
    <row r="67" spans="2:24" ht="30" customHeight="1">
      <c r="B67" s="1315" t="s">
        <v>4641</v>
      </c>
      <c r="C67" s="1333" t="s">
        <v>2144</v>
      </c>
      <c r="D67" s="1333" t="s">
        <v>159</v>
      </c>
      <c r="E67" s="1317" t="s">
        <v>4642</v>
      </c>
      <c r="F67" s="1317" t="s">
        <v>5457</v>
      </c>
      <c r="G67" s="1318">
        <v>68</v>
      </c>
      <c r="H67" s="1315" t="s">
        <v>5409</v>
      </c>
      <c r="I67" s="1319">
        <v>10</v>
      </c>
      <c r="J67" s="1320" t="s">
        <v>185</v>
      </c>
      <c r="K67" s="1297" t="s">
        <v>5458</v>
      </c>
      <c r="L67" s="1321" t="s">
        <v>185</v>
      </c>
      <c r="M67" s="1297" t="s">
        <v>5410</v>
      </c>
      <c r="N67" s="1297" t="s">
        <v>5411</v>
      </c>
      <c r="O67" s="1297" t="s">
        <v>5412</v>
      </c>
      <c r="Q67" s="1992" t="s">
        <v>4643</v>
      </c>
      <c r="R67" s="1993" t="s">
        <v>4644</v>
      </c>
      <c r="S67" s="1993"/>
      <c r="T67" s="1993"/>
      <c r="U67" s="1993"/>
      <c r="V67" s="1294"/>
      <c r="W67" s="1294"/>
      <c r="X67" s="1294"/>
    </row>
    <row r="68" spans="2:24" ht="30" customHeight="1">
      <c r="B68" s="1315" t="s">
        <v>4645</v>
      </c>
      <c r="C68" s="1333" t="s">
        <v>2144</v>
      </c>
      <c r="D68" s="1333" t="s">
        <v>159</v>
      </c>
      <c r="E68" s="1317" t="s">
        <v>4642</v>
      </c>
      <c r="F68" s="1317" t="s">
        <v>5457</v>
      </c>
      <c r="G68" s="1318">
        <v>68</v>
      </c>
      <c r="H68" s="1315" t="s">
        <v>5409</v>
      </c>
      <c r="I68" s="1319">
        <v>10</v>
      </c>
      <c r="J68" s="1320" t="s">
        <v>185</v>
      </c>
      <c r="K68" s="1297" t="s">
        <v>5458</v>
      </c>
      <c r="L68" s="1321" t="s">
        <v>185</v>
      </c>
      <c r="M68" s="1297" t="s">
        <v>5410</v>
      </c>
      <c r="N68" s="1297" t="s">
        <v>5411</v>
      </c>
      <c r="O68" s="1297" t="s">
        <v>5412</v>
      </c>
      <c r="Q68" s="1992"/>
      <c r="R68" s="1993"/>
      <c r="S68" s="1993"/>
      <c r="T68" s="1993"/>
      <c r="U68" s="1993"/>
      <c r="V68" s="1294"/>
      <c r="W68" s="1294"/>
      <c r="X68" s="1294"/>
    </row>
    <row r="69" spans="2:24" ht="30" customHeight="1">
      <c r="B69" s="1315" t="s">
        <v>4646</v>
      </c>
      <c r="C69" s="1333" t="s">
        <v>2144</v>
      </c>
      <c r="D69" s="1333" t="s">
        <v>159</v>
      </c>
      <c r="E69" s="1317" t="s">
        <v>4642</v>
      </c>
      <c r="F69" s="1317" t="s">
        <v>5457</v>
      </c>
      <c r="G69" s="1318">
        <v>68</v>
      </c>
      <c r="H69" s="1315" t="s">
        <v>5409</v>
      </c>
      <c r="I69" s="1319">
        <v>10</v>
      </c>
      <c r="J69" s="1320" t="s">
        <v>185</v>
      </c>
      <c r="K69" s="1297" t="s">
        <v>5458</v>
      </c>
      <c r="L69" s="1325" t="s">
        <v>185</v>
      </c>
      <c r="M69" s="1297" t="s">
        <v>5410</v>
      </c>
      <c r="N69" s="1297" t="s">
        <v>5411</v>
      </c>
      <c r="O69" s="1297" t="s">
        <v>5412</v>
      </c>
      <c r="V69" s="1294"/>
      <c r="W69" s="1294"/>
      <c r="X69" s="1294"/>
    </row>
    <row r="70" spans="2:24" ht="30" customHeight="1">
      <c r="B70" s="1315" t="s">
        <v>4647</v>
      </c>
      <c r="C70" s="1333" t="s">
        <v>2144</v>
      </c>
      <c r="D70" s="1333" t="s">
        <v>4648</v>
      </c>
      <c r="E70" s="1317" t="s">
        <v>4532</v>
      </c>
      <c r="F70" s="1317" t="s">
        <v>5457</v>
      </c>
      <c r="G70" s="1318">
        <v>68</v>
      </c>
      <c r="H70" s="1315" t="s">
        <v>5409</v>
      </c>
      <c r="I70" s="1319">
        <v>10</v>
      </c>
      <c r="J70" s="1320" t="s">
        <v>185</v>
      </c>
      <c r="K70" s="1297" t="s">
        <v>5458</v>
      </c>
      <c r="L70" s="1321" t="s">
        <v>185</v>
      </c>
      <c r="M70" s="1297" t="s">
        <v>5410</v>
      </c>
      <c r="N70" s="1297" t="s">
        <v>5411</v>
      </c>
      <c r="O70" s="1297" t="s">
        <v>5412</v>
      </c>
      <c r="V70" s="1294"/>
      <c r="W70" s="1294"/>
      <c r="X70" s="1294"/>
    </row>
    <row r="71" spans="2:24" ht="30" customHeight="1">
      <c r="B71" s="1315" t="s">
        <v>4649</v>
      </c>
      <c r="C71" s="1333" t="s">
        <v>2144</v>
      </c>
      <c r="D71" s="1333" t="s">
        <v>4648</v>
      </c>
      <c r="E71" s="1317" t="s">
        <v>4532</v>
      </c>
      <c r="F71" s="1317" t="s">
        <v>5457</v>
      </c>
      <c r="G71" s="1318">
        <v>68</v>
      </c>
      <c r="H71" s="1315" t="s">
        <v>5409</v>
      </c>
      <c r="I71" s="1319">
        <v>10</v>
      </c>
      <c r="J71" s="1320" t="s">
        <v>185</v>
      </c>
      <c r="K71" s="1297" t="s">
        <v>5458</v>
      </c>
      <c r="L71" s="1325" t="s">
        <v>185</v>
      </c>
      <c r="M71" s="1297" t="s">
        <v>5410</v>
      </c>
      <c r="N71" s="1297" t="s">
        <v>5411</v>
      </c>
      <c r="O71" s="1297" t="s">
        <v>5412</v>
      </c>
      <c r="V71" s="1294"/>
      <c r="W71" s="1294"/>
      <c r="X71" s="1294"/>
    </row>
    <row r="72" spans="2:24" ht="30" customHeight="1">
      <c r="B72" s="1315" t="s">
        <v>4650</v>
      </c>
      <c r="C72" s="1333" t="s">
        <v>2144</v>
      </c>
      <c r="D72" s="1333" t="s">
        <v>4651</v>
      </c>
      <c r="E72" s="1317" t="s">
        <v>4652</v>
      </c>
      <c r="F72" s="1317" t="s">
        <v>5457</v>
      </c>
      <c r="G72" s="1318">
        <v>68</v>
      </c>
      <c r="H72" s="1315" t="s">
        <v>5409</v>
      </c>
      <c r="I72" s="1319">
        <v>10</v>
      </c>
      <c r="J72" s="1320" t="s">
        <v>185</v>
      </c>
      <c r="K72" s="1297" t="s">
        <v>5458</v>
      </c>
      <c r="L72" s="1321" t="s">
        <v>185</v>
      </c>
      <c r="M72" s="1297" t="s">
        <v>5410</v>
      </c>
      <c r="N72" s="1297" t="s">
        <v>5411</v>
      </c>
      <c r="O72" s="1297" t="s">
        <v>5412</v>
      </c>
      <c r="V72" s="1294"/>
      <c r="W72" s="1294"/>
      <c r="X72" s="1294"/>
    </row>
    <row r="73" spans="2:24" ht="30" customHeight="1">
      <c r="B73" s="1315" t="s">
        <v>4653</v>
      </c>
      <c r="C73" s="1334" t="s">
        <v>4520</v>
      </c>
      <c r="D73" s="1334" t="s">
        <v>4048</v>
      </c>
      <c r="E73" s="1317" t="s">
        <v>5460</v>
      </c>
      <c r="F73" s="1317" t="s">
        <v>4562</v>
      </c>
      <c r="G73" s="1318">
        <v>85</v>
      </c>
      <c r="H73" s="1315" t="s">
        <v>5415</v>
      </c>
      <c r="I73" s="1319">
        <v>2</v>
      </c>
      <c r="J73" s="1320">
        <v>55</v>
      </c>
      <c r="K73" s="1297" t="s">
        <v>4972</v>
      </c>
      <c r="L73" s="1335" t="s">
        <v>5416</v>
      </c>
      <c r="M73" s="1297" t="s">
        <v>5410</v>
      </c>
      <c r="N73" s="1297" t="s">
        <v>5461</v>
      </c>
      <c r="O73" s="1297" t="s">
        <v>5462</v>
      </c>
      <c r="V73" s="1294"/>
      <c r="W73" s="1294"/>
      <c r="X73" s="1294"/>
    </row>
    <row r="74" spans="2:24" ht="30" customHeight="1">
      <c r="B74" s="1315" t="s">
        <v>4654</v>
      </c>
      <c r="C74" s="1334" t="s">
        <v>4520</v>
      </c>
      <c r="D74" s="1334" t="s">
        <v>4655</v>
      </c>
      <c r="E74" s="1317" t="s">
        <v>5460</v>
      </c>
      <c r="F74" s="1317" t="s">
        <v>4562</v>
      </c>
      <c r="G74" s="1318">
        <v>85</v>
      </c>
      <c r="H74" s="1315" t="s">
        <v>5415</v>
      </c>
      <c r="I74" s="1319">
        <v>2</v>
      </c>
      <c r="J74" s="1320">
        <v>120</v>
      </c>
      <c r="K74" s="1297" t="s">
        <v>5463</v>
      </c>
      <c r="L74" s="1335" t="s">
        <v>5416</v>
      </c>
      <c r="M74" s="1297" t="s">
        <v>5410</v>
      </c>
      <c r="N74" s="1297" t="s">
        <v>5461</v>
      </c>
      <c r="O74" s="1297" t="s">
        <v>5462</v>
      </c>
      <c r="V74" s="1294"/>
      <c r="W74" s="1294"/>
      <c r="X74" s="1294"/>
    </row>
    <row r="75" spans="2:24" ht="30" customHeight="1">
      <c r="B75" s="1315" t="s">
        <v>4656</v>
      </c>
      <c r="C75" s="1336" t="s">
        <v>4520</v>
      </c>
      <c r="D75" s="1336" t="s">
        <v>4657</v>
      </c>
      <c r="E75" s="1317" t="s">
        <v>5460</v>
      </c>
      <c r="F75" s="1317" t="s">
        <v>4562</v>
      </c>
      <c r="G75" s="1318">
        <v>90</v>
      </c>
      <c r="H75" s="1315" t="s">
        <v>5415</v>
      </c>
      <c r="I75" s="1319">
        <v>2</v>
      </c>
      <c r="J75" s="1320">
        <v>50</v>
      </c>
      <c r="K75" s="1297" t="s">
        <v>5463</v>
      </c>
      <c r="L75" s="1335" t="s">
        <v>5416</v>
      </c>
      <c r="M75" s="1297" t="s">
        <v>5410</v>
      </c>
      <c r="N75" s="1297" t="s">
        <v>5461</v>
      </c>
      <c r="O75" s="1297" t="s">
        <v>5462</v>
      </c>
      <c r="V75" s="1294"/>
      <c r="W75" s="1294"/>
      <c r="X75" s="1294"/>
    </row>
    <row r="76" spans="2:24" ht="30" customHeight="1">
      <c r="B76" s="1315" t="s">
        <v>4658</v>
      </c>
      <c r="C76" s="1336" t="s">
        <v>4520</v>
      </c>
      <c r="D76" s="1336" t="s">
        <v>4659</v>
      </c>
      <c r="E76" s="1317" t="s">
        <v>5460</v>
      </c>
      <c r="F76" s="1317" t="s">
        <v>4562</v>
      </c>
      <c r="G76" s="1318">
        <v>90</v>
      </c>
      <c r="H76" s="1315" t="s">
        <v>5415</v>
      </c>
      <c r="I76" s="1319">
        <v>2</v>
      </c>
      <c r="J76" s="1320">
        <v>50</v>
      </c>
      <c r="K76" s="1297" t="s">
        <v>5463</v>
      </c>
      <c r="L76" s="1335" t="s">
        <v>5416</v>
      </c>
      <c r="M76" s="1297" t="s">
        <v>5410</v>
      </c>
      <c r="N76" s="1297" t="s">
        <v>5461</v>
      </c>
      <c r="O76" s="1297" t="s">
        <v>5462</v>
      </c>
      <c r="V76" s="1294"/>
      <c r="W76" s="1294"/>
      <c r="X76" s="1294"/>
    </row>
    <row r="77" spans="2:24" ht="30" customHeight="1">
      <c r="B77" s="1315" t="s">
        <v>4660</v>
      </c>
      <c r="C77" s="1334" t="s">
        <v>4520</v>
      </c>
      <c r="D77" s="1334" t="s">
        <v>3080</v>
      </c>
      <c r="E77" s="1317" t="s">
        <v>5460</v>
      </c>
      <c r="F77" s="1317" t="s">
        <v>4562</v>
      </c>
      <c r="G77" s="1318">
        <v>85</v>
      </c>
      <c r="H77" s="1315" t="s">
        <v>5415</v>
      </c>
      <c r="I77" s="1319">
        <v>2</v>
      </c>
      <c r="J77" s="1320">
        <v>50</v>
      </c>
      <c r="K77" s="1297" t="s">
        <v>5464</v>
      </c>
      <c r="L77" s="1335" t="s">
        <v>5416</v>
      </c>
      <c r="M77" s="1297" t="s">
        <v>5410</v>
      </c>
      <c r="N77" s="1297" t="s">
        <v>5461</v>
      </c>
      <c r="O77" s="1297" t="s">
        <v>5462</v>
      </c>
      <c r="V77" s="1294"/>
      <c r="W77" s="1294"/>
      <c r="X77" s="1294"/>
    </row>
    <row r="78" spans="2:24" ht="30" customHeight="1">
      <c r="B78" s="1315" t="s">
        <v>4661</v>
      </c>
      <c r="C78" s="1334" t="s">
        <v>4520</v>
      </c>
      <c r="D78" s="1334" t="s">
        <v>4662</v>
      </c>
      <c r="E78" s="1317" t="s">
        <v>5460</v>
      </c>
      <c r="F78" s="1317" t="s">
        <v>4562</v>
      </c>
      <c r="G78" s="1318">
        <v>85</v>
      </c>
      <c r="H78" s="1315" t="s">
        <v>5415</v>
      </c>
      <c r="I78" s="1319">
        <v>2</v>
      </c>
      <c r="J78" s="1320">
        <v>30</v>
      </c>
      <c r="K78" s="1297" t="s">
        <v>5465</v>
      </c>
      <c r="L78" s="1335" t="s">
        <v>5416</v>
      </c>
      <c r="M78" s="1297" t="s">
        <v>5410</v>
      </c>
      <c r="N78" s="1297" t="s">
        <v>5461</v>
      </c>
      <c r="O78" s="1297" t="s">
        <v>5462</v>
      </c>
      <c r="V78" s="1294"/>
      <c r="W78" s="1294"/>
      <c r="X78" s="1294"/>
    </row>
    <row r="79" spans="2:24" ht="30" customHeight="1">
      <c r="B79" s="1315" t="s">
        <v>4663</v>
      </c>
      <c r="C79" s="1334" t="s">
        <v>4520</v>
      </c>
      <c r="D79" s="1334" t="s">
        <v>4664</v>
      </c>
      <c r="E79" s="1317" t="s">
        <v>5460</v>
      </c>
      <c r="F79" s="1317" t="s">
        <v>4562</v>
      </c>
      <c r="G79" s="1318">
        <v>85</v>
      </c>
      <c r="H79" s="1315" t="s">
        <v>5415</v>
      </c>
      <c r="I79" s="1319">
        <v>2</v>
      </c>
      <c r="J79" s="1320">
        <v>24</v>
      </c>
      <c r="K79" s="1297" t="s">
        <v>5466</v>
      </c>
      <c r="L79" s="1335" t="s">
        <v>5416</v>
      </c>
      <c r="M79" s="1297" t="s">
        <v>5410</v>
      </c>
      <c r="N79" s="1297" t="s">
        <v>5461</v>
      </c>
      <c r="O79" s="1297" t="s">
        <v>5462</v>
      </c>
      <c r="V79" s="1294"/>
      <c r="W79" s="1294"/>
      <c r="X79" s="1294"/>
    </row>
    <row r="80" spans="2:24" ht="30" customHeight="1">
      <c r="B80" s="1315" t="s">
        <v>4665</v>
      </c>
      <c r="C80" s="1334" t="s">
        <v>4520</v>
      </c>
      <c r="D80" s="1334" t="s">
        <v>2798</v>
      </c>
      <c r="E80" s="1317" t="s">
        <v>5460</v>
      </c>
      <c r="F80" s="1317" t="s">
        <v>4562</v>
      </c>
      <c r="G80" s="1318">
        <v>85</v>
      </c>
      <c r="H80" s="1315" t="s">
        <v>5415</v>
      </c>
      <c r="I80" s="1319">
        <v>2</v>
      </c>
      <c r="J80" s="1320">
        <v>45</v>
      </c>
      <c r="K80" s="1297" t="s">
        <v>5467</v>
      </c>
      <c r="L80" s="1335" t="s">
        <v>5416</v>
      </c>
      <c r="M80" s="1297" t="s">
        <v>5410</v>
      </c>
      <c r="N80" s="1297" t="s">
        <v>5461</v>
      </c>
      <c r="O80" s="1297" t="s">
        <v>5462</v>
      </c>
      <c r="V80" s="1294"/>
      <c r="W80" s="1294"/>
      <c r="X80" s="1294"/>
    </row>
    <row r="81" spans="2:24" ht="30" customHeight="1">
      <c r="B81" s="1315" t="s">
        <v>4666</v>
      </c>
      <c r="C81" s="1337" t="s">
        <v>4521</v>
      </c>
      <c r="D81" s="1337" t="s">
        <v>4052</v>
      </c>
      <c r="E81" s="1317" t="s">
        <v>5468</v>
      </c>
      <c r="F81" s="1317" t="s">
        <v>4562</v>
      </c>
      <c r="G81" s="1318">
        <v>83</v>
      </c>
      <c r="H81" s="1315" t="s">
        <v>5415</v>
      </c>
      <c r="I81" s="1319">
        <v>2</v>
      </c>
      <c r="J81" s="1320">
        <v>60</v>
      </c>
      <c r="K81" s="1297" t="s">
        <v>5469</v>
      </c>
      <c r="L81" s="1335" t="s">
        <v>5416</v>
      </c>
      <c r="M81" s="1297" t="s">
        <v>5410</v>
      </c>
      <c r="N81" s="1297" t="s">
        <v>5470</v>
      </c>
      <c r="O81" s="1297" t="s">
        <v>5462</v>
      </c>
      <c r="V81" s="1294"/>
      <c r="W81" s="1294"/>
      <c r="X81" s="1294"/>
    </row>
    <row r="82" spans="2:24" ht="30" customHeight="1">
      <c r="B82" s="1315" t="s">
        <v>4667</v>
      </c>
      <c r="C82" s="1337" t="s">
        <v>4521</v>
      </c>
      <c r="D82" s="1337" t="s">
        <v>4668</v>
      </c>
      <c r="E82" s="1317" t="s">
        <v>5471</v>
      </c>
      <c r="F82" s="1317" t="s">
        <v>4562</v>
      </c>
      <c r="G82" s="1318">
        <v>80</v>
      </c>
      <c r="H82" s="1315" t="s">
        <v>5415</v>
      </c>
      <c r="I82" s="1319">
        <v>2</v>
      </c>
      <c r="J82" s="1320">
        <v>30</v>
      </c>
      <c r="K82" s="1297" t="s">
        <v>5472</v>
      </c>
      <c r="L82" s="1335" t="s">
        <v>5416</v>
      </c>
      <c r="M82" s="1297" t="s">
        <v>5410</v>
      </c>
      <c r="N82" s="1297" t="s">
        <v>5470</v>
      </c>
      <c r="O82" s="1297" t="s">
        <v>5462</v>
      </c>
      <c r="V82" s="1294"/>
      <c r="W82" s="1294"/>
      <c r="X82" s="1294"/>
    </row>
    <row r="83" spans="2:24" ht="30" customHeight="1">
      <c r="B83" s="1315" t="s">
        <v>4669</v>
      </c>
      <c r="C83" s="1337" t="s">
        <v>4521</v>
      </c>
      <c r="D83" s="1337" t="s">
        <v>4670</v>
      </c>
      <c r="E83" s="1317" t="s">
        <v>5473</v>
      </c>
      <c r="F83" s="1317" t="s">
        <v>4562</v>
      </c>
      <c r="G83" s="1318">
        <v>85</v>
      </c>
      <c r="H83" s="1315" t="s">
        <v>5415</v>
      </c>
      <c r="I83" s="1319">
        <v>2</v>
      </c>
      <c r="J83" s="1320">
        <v>12</v>
      </c>
      <c r="K83" s="1297" t="s">
        <v>5469</v>
      </c>
      <c r="L83" s="1335" t="s">
        <v>5416</v>
      </c>
      <c r="M83" s="1297" t="s">
        <v>5410</v>
      </c>
      <c r="N83" s="1297" t="s">
        <v>5470</v>
      </c>
      <c r="O83" s="1297" t="s">
        <v>5462</v>
      </c>
      <c r="V83" s="1294"/>
      <c r="W83" s="1294"/>
      <c r="X83" s="1294"/>
    </row>
    <row r="84" spans="2:24" ht="30" customHeight="1">
      <c r="B84" s="1315" t="s">
        <v>4671</v>
      </c>
      <c r="C84" s="1337" t="s">
        <v>4521</v>
      </c>
      <c r="D84" s="1337" t="s">
        <v>5474</v>
      </c>
      <c r="E84" s="1317" t="s">
        <v>5475</v>
      </c>
      <c r="F84" s="1317" t="s">
        <v>4562</v>
      </c>
      <c r="G84" s="1318">
        <v>80</v>
      </c>
      <c r="H84" s="1315" t="s">
        <v>5415</v>
      </c>
      <c r="I84" s="1319">
        <v>2</v>
      </c>
      <c r="J84" s="1320">
        <v>45</v>
      </c>
      <c r="K84" s="1297" t="s">
        <v>5472</v>
      </c>
      <c r="L84" s="1335" t="s">
        <v>5416</v>
      </c>
      <c r="M84" s="1297" t="s">
        <v>5410</v>
      </c>
      <c r="N84" s="1297" t="s">
        <v>5470</v>
      </c>
      <c r="O84" s="1297" t="s">
        <v>5462</v>
      </c>
      <c r="V84" s="1294"/>
      <c r="W84" s="1294"/>
      <c r="X84" s="1294"/>
    </row>
    <row r="85" spans="2:24" ht="30" customHeight="1">
      <c r="B85" s="1315" t="s">
        <v>4672</v>
      </c>
      <c r="C85" s="1338" t="s">
        <v>2122</v>
      </c>
      <c r="D85" s="1338" t="s">
        <v>5476</v>
      </c>
      <c r="E85" s="1317" t="s">
        <v>5477</v>
      </c>
      <c r="F85" s="1317" t="s">
        <v>5478</v>
      </c>
      <c r="G85" s="1318">
        <v>85</v>
      </c>
      <c r="H85" s="1315" t="s">
        <v>5479</v>
      </c>
      <c r="I85" s="1319">
        <v>2</v>
      </c>
      <c r="J85" s="1320">
        <v>60</v>
      </c>
      <c r="K85" s="1297" t="s">
        <v>5480</v>
      </c>
      <c r="L85" s="1321" t="s">
        <v>5416</v>
      </c>
      <c r="M85" s="1297" t="s">
        <v>5410</v>
      </c>
      <c r="N85" s="1297" t="s">
        <v>5481</v>
      </c>
      <c r="O85" s="1297" t="s">
        <v>5482</v>
      </c>
      <c r="V85" s="1294"/>
      <c r="W85" s="1294"/>
      <c r="X85" s="1294"/>
    </row>
    <row r="86" spans="2:24" ht="30" customHeight="1">
      <c r="B86" s="1315" t="s">
        <v>4673</v>
      </c>
      <c r="C86" s="1338" t="s">
        <v>2122</v>
      </c>
      <c r="D86" s="1338" t="s">
        <v>5483</v>
      </c>
      <c r="E86" s="1317" t="s">
        <v>5477</v>
      </c>
      <c r="F86" s="1317" t="s">
        <v>5478</v>
      </c>
      <c r="G86" s="1318">
        <v>85</v>
      </c>
      <c r="H86" s="1315" t="s">
        <v>5479</v>
      </c>
      <c r="I86" s="1319">
        <v>2</v>
      </c>
      <c r="J86" s="1320">
        <v>60</v>
      </c>
      <c r="K86" s="1297" t="s">
        <v>5480</v>
      </c>
      <c r="L86" s="1321" t="s">
        <v>5416</v>
      </c>
      <c r="M86" s="1297" t="s">
        <v>5410</v>
      </c>
      <c r="N86" s="1297" t="s">
        <v>5481</v>
      </c>
      <c r="O86" s="1297" t="s">
        <v>5482</v>
      </c>
      <c r="V86" s="1294"/>
      <c r="W86" s="1294"/>
      <c r="X86" s="1294"/>
    </row>
    <row r="87" spans="2:24" ht="30" customHeight="1">
      <c r="B87" s="1315" t="s">
        <v>4674</v>
      </c>
      <c r="C87" s="1338" t="s">
        <v>2122</v>
      </c>
      <c r="D87" s="1338" t="s">
        <v>5484</v>
      </c>
      <c r="E87" s="1317" t="s">
        <v>5477</v>
      </c>
      <c r="F87" s="1317" t="s">
        <v>5478</v>
      </c>
      <c r="G87" s="1318">
        <v>85</v>
      </c>
      <c r="H87" s="1315" t="s">
        <v>5479</v>
      </c>
      <c r="I87" s="1319">
        <v>2</v>
      </c>
      <c r="J87" s="1320">
        <v>60</v>
      </c>
      <c r="K87" s="1297" t="s">
        <v>5480</v>
      </c>
      <c r="L87" s="1322" t="s">
        <v>5416</v>
      </c>
      <c r="M87" s="1297" t="s">
        <v>5410</v>
      </c>
      <c r="N87" s="1297" t="s">
        <v>5481</v>
      </c>
      <c r="O87" s="1297" t="s">
        <v>5482</v>
      </c>
      <c r="V87" s="1294"/>
      <c r="W87" s="1294"/>
      <c r="X87" s="1294"/>
    </row>
    <row r="88" spans="2:24" ht="30" customHeight="1">
      <c r="B88" s="1315" t="s">
        <v>4675</v>
      </c>
      <c r="C88" s="1338" t="s">
        <v>2122</v>
      </c>
      <c r="D88" s="1338" t="s">
        <v>5485</v>
      </c>
      <c r="E88" s="1317" t="s">
        <v>5477</v>
      </c>
      <c r="F88" s="1317" t="s">
        <v>5478</v>
      </c>
      <c r="G88" s="1318">
        <v>85</v>
      </c>
      <c r="H88" s="1315" t="s">
        <v>5479</v>
      </c>
      <c r="I88" s="1319">
        <v>2</v>
      </c>
      <c r="J88" s="1320">
        <v>60</v>
      </c>
      <c r="K88" s="1297" t="s">
        <v>5480</v>
      </c>
      <c r="L88" s="1325" t="s">
        <v>5416</v>
      </c>
      <c r="M88" s="1297" t="s">
        <v>5410</v>
      </c>
      <c r="N88" s="1297" t="s">
        <v>5481</v>
      </c>
      <c r="O88" s="1297" t="s">
        <v>5482</v>
      </c>
      <c r="V88" s="1294"/>
      <c r="W88" s="1294"/>
      <c r="X88" s="1294"/>
    </row>
    <row r="89" spans="2:24" ht="24" customHeight="1">
      <c r="B89" s="1994" t="s">
        <v>4676</v>
      </c>
      <c r="C89" s="1994"/>
      <c r="D89" s="1994"/>
      <c r="E89" s="1994"/>
      <c r="F89" s="1994"/>
      <c r="G89" s="1994"/>
      <c r="H89" s="1994"/>
      <c r="I89" s="1994"/>
      <c r="J89" s="1994"/>
      <c r="K89" s="1994"/>
      <c r="L89" s="1994"/>
      <c r="M89" s="1994"/>
      <c r="N89" s="1994"/>
      <c r="O89" s="1994"/>
      <c r="V89" s="1294"/>
      <c r="W89" s="1294"/>
      <c r="X89" s="1294"/>
    </row>
    <row r="90" spans="2:24" ht="30" customHeight="1" thickBot="1">
      <c r="B90" s="1339" t="s">
        <v>4677</v>
      </c>
      <c r="C90" s="1340" t="str">
        <f>"▼cellule "&amp;ADDRESS(ROW(C92),COLUMN(C92),4)&amp;" "&amp;"choisir Portion ou POIDS PRINCIPAL"</f>
        <v>▼cellule C92 choisir Portion ou POIDS PRINCIPAL</v>
      </c>
      <c r="D90" s="1341"/>
      <c r="E90" s="1297"/>
      <c r="F90" s="1297"/>
      <c r="G90" s="1297"/>
      <c r="H90" s="1297"/>
      <c r="I90" s="1297"/>
      <c r="J90" s="1297"/>
      <c r="K90" s="1297"/>
      <c r="L90" s="1297"/>
      <c r="M90" s="1297"/>
      <c r="N90" s="1297"/>
      <c r="O90" s="1297"/>
      <c r="V90" s="1294"/>
      <c r="W90" s="1294"/>
      <c r="X90" s="1294"/>
    </row>
    <row r="91" spans="2:24" ht="26.1" customHeight="1">
      <c r="B91" s="1342" t="s">
        <v>4531</v>
      </c>
      <c r="C91" s="1343" t="s">
        <v>1737</v>
      </c>
      <c r="D91" s="1991" t="s">
        <v>4038</v>
      </c>
      <c r="E91" s="1991"/>
      <c r="F91" s="1344" t="s">
        <v>4532</v>
      </c>
      <c r="G91" s="1345"/>
      <c r="H91" s="1345" t="s">
        <v>5486</v>
      </c>
      <c r="I91" s="1346"/>
      <c r="J91" s="1347" t="str">
        <f>"vous avez choisi"&amp;" "&amp;C92</f>
        <v>vous avez choisi PORTIONS</v>
      </c>
      <c r="K91" s="1348"/>
      <c r="L91" s="1349" t="str">
        <f>IF(AND(G92&lt;&gt;"",K92&lt;&gt;""),"1 seule saisie &gt; Portions ou Principal ?",IF(AND(G92="",ISNUMBER(K92)),K92&amp;" "&amp;M92&amp;" "&amp;J92,IF(AND(K92="",ISNUMBER(G92)),G92&amp;" "&amp;F92,"")))</f>
        <v>1 seule saisie &gt; Portions ou Principal ?</v>
      </c>
      <c r="M91" s="1346"/>
      <c r="N91" s="1346"/>
      <c r="O91" s="1350"/>
      <c r="Q91" s="1305" t="s">
        <v>4558</v>
      </c>
      <c r="R91" s="1305" t="s">
        <v>4559</v>
      </c>
      <c r="S91" s="1305"/>
      <c r="V91" s="1294"/>
      <c r="W91" s="1294"/>
      <c r="X91" s="1294"/>
    </row>
    <row r="92" spans="2:24" ht="48" customHeight="1">
      <c r="B92" s="1351" t="s">
        <v>4535</v>
      </c>
      <c r="C92" s="1352" t="s">
        <v>4538</v>
      </c>
      <c r="D92" s="1353" t="s">
        <v>3503</v>
      </c>
      <c r="E92" s="1354">
        <v>10</v>
      </c>
      <c r="F92" s="1355" t="s">
        <v>4678</v>
      </c>
      <c r="G92" s="1356">
        <v>10</v>
      </c>
      <c r="H92" s="1353" t="s">
        <v>4679</v>
      </c>
      <c r="I92" s="1357">
        <v>1.8</v>
      </c>
      <c r="J92" s="1355" t="s">
        <v>4680</v>
      </c>
      <c r="K92" s="1358">
        <v>1.8</v>
      </c>
      <c r="L92" s="1359" t="s">
        <v>4681</v>
      </c>
      <c r="M92" s="1360" t="s">
        <v>1239</v>
      </c>
      <c r="N92" s="1361" t="str">
        <f>"COEFFICIENT "&amp;" "&amp;C92</f>
        <v>COEFFICIENT  PORTIONS</v>
      </c>
      <c r="O92" s="1362">
        <f>IFERROR(IF(C92="PORTIONS",G92/E92,K92/I92),1)</f>
        <v>1</v>
      </c>
      <c r="Q92" s="1326" t="s">
        <v>4563</v>
      </c>
      <c r="R92" s="1327" t="s">
        <v>4564</v>
      </c>
      <c r="S92" s="1327"/>
      <c r="V92" s="1294"/>
      <c r="W92" s="1294"/>
      <c r="X92" s="1294"/>
    </row>
    <row r="93" spans="2:24" ht="48" customHeight="1">
      <c r="B93" s="1351" t="s">
        <v>5401</v>
      </c>
      <c r="C93" s="1363">
        <v>68</v>
      </c>
      <c r="D93" s="1364" t="s">
        <v>5402</v>
      </c>
      <c r="E93" s="1365" t="s">
        <v>5409</v>
      </c>
      <c r="F93" s="1364" t="s">
        <v>4682</v>
      </c>
      <c r="G93" s="1366" t="s">
        <v>5161</v>
      </c>
      <c r="H93" s="1353" t="s">
        <v>4683</v>
      </c>
      <c r="I93" s="1367" t="s">
        <v>5486</v>
      </c>
      <c r="J93" s="1353" t="s">
        <v>3891</v>
      </c>
      <c r="K93" s="1368" t="s">
        <v>185</v>
      </c>
      <c r="L93" s="1369" t="s">
        <v>4684</v>
      </c>
      <c r="M93" s="1370" t="s">
        <v>5411</v>
      </c>
      <c r="N93" s="1371" t="s">
        <v>4685</v>
      </c>
      <c r="O93" s="1372" t="s">
        <v>5410</v>
      </c>
      <c r="Q93" s="1326" t="s">
        <v>5421</v>
      </c>
      <c r="R93" s="1327" t="s">
        <v>5422</v>
      </c>
      <c r="S93" s="1327"/>
      <c r="V93" s="1294"/>
      <c r="W93" s="1294"/>
      <c r="X93" s="1294"/>
    </row>
    <row r="94" spans="2:24" ht="48" customHeight="1">
      <c r="B94" s="1373" t="s">
        <v>4686</v>
      </c>
      <c r="C94" s="1979" t="s">
        <v>5487</v>
      </c>
      <c r="D94" s="1979"/>
      <c r="E94" s="1979"/>
      <c r="F94" s="1979"/>
      <c r="G94" s="1979"/>
      <c r="H94" s="1374" t="s">
        <v>5407</v>
      </c>
      <c r="I94" s="1979" t="s">
        <v>5488</v>
      </c>
      <c r="J94" s="1979"/>
      <c r="K94" s="1979"/>
      <c r="L94" s="1374" t="s">
        <v>4687</v>
      </c>
      <c r="M94" s="1980" t="s">
        <v>5489</v>
      </c>
      <c r="N94" s="1980"/>
      <c r="O94" s="1981"/>
      <c r="Q94" s="1326" t="s">
        <v>5425</v>
      </c>
      <c r="R94" s="1327" t="s">
        <v>5426</v>
      </c>
      <c r="S94" s="1327"/>
      <c r="V94" s="1294"/>
      <c r="W94" s="1294"/>
      <c r="X94" s="1294"/>
    </row>
    <row r="95" spans="2:24" ht="15.75">
      <c r="B95" s="1375"/>
      <c r="C95" s="1297"/>
      <c r="D95" s="1297"/>
      <c r="E95" s="1376"/>
      <c r="F95" s="1377" t="str">
        <f>"cellule "&amp;ADDRESS(ROW(C92),COLUMN(C92),4)</f>
        <v>cellule C92</v>
      </c>
      <c r="G95" s="1378"/>
      <c r="H95" s="1378"/>
      <c r="I95" s="1301"/>
      <c r="J95" s="1301"/>
      <c r="K95" s="1301"/>
      <c r="L95" s="1301"/>
      <c r="M95" s="1301"/>
      <c r="N95" s="1301"/>
      <c r="O95" s="1379"/>
      <c r="Q95" s="1326" t="s">
        <v>5428</v>
      </c>
      <c r="R95" s="1327" t="s">
        <v>5429</v>
      </c>
      <c r="S95" s="1327"/>
      <c r="V95" s="1294"/>
      <c r="W95" s="1294"/>
      <c r="X95" s="1294"/>
    </row>
    <row r="96" spans="2:24" ht="35.1" customHeight="1">
      <c r="B96" s="1380" t="s">
        <v>911</v>
      </c>
      <c r="C96" s="1381" t="s">
        <v>912</v>
      </c>
      <c r="D96" s="1381" t="s">
        <v>3517</v>
      </c>
      <c r="E96" s="1381" t="s">
        <v>914</v>
      </c>
      <c r="F96" s="1382" t="s">
        <v>4514</v>
      </c>
      <c r="G96" s="1382"/>
      <c r="H96" s="1382"/>
      <c r="I96" s="1305" t="s">
        <v>4535</v>
      </c>
      <c r="J96" s="1305" t="s">
        <v>3888</v>
      </c>
      <c r="K96" s="1305"/>
      <c r="L96" s="1305" t="s">
        <v>4536</v>
      </c>
      <c r="M96" s="1305"/>
      <c r="N96" s="1305"/>
      <c r="O96" s="1383"/>
      <c r="Q96" s="1326" t="s">
        <v>5431</v>
      </c>
      <c r="R96" s="1327" t="s">
        <v>5432</v>
      </c>
      <c r="S96" s="1327"/>
      <c r="V96" s="1294"/>
      <c r="W96" s="1294"/>
      <c r="X96" s="1294"/>
    </row>
    <row r="97" spans="2:24" ht="35.1" customHeight="1">
      <c r="B97" s="1384" t="s">
        <v>4038</v>
      </c>
      <c r="C97" s="1385">
        <v>1.8</v>
      </c>
      <c r="D97" s="1386" t="s">
        <v>1239</v>
      </c>
      <c r="E97" s="1387">
        <f t="shared" ref="E97:E102" si="1">IF(C97="","",IF(OR(D97="KG",D97="L"),ROUND(C97*$O$92,2),ROUND(C97*$O$92,0)))</f>
        <v>1.8</v>
      </c>
      <c r="F97" s="1311" t="s">
        <v>4517</v>
      </c>
      <c r="G97" s="1311"/>
      <c r="H97" s="1311"/>
      <c r="I97" s="1388" t="s">
        <v>4538</v>
      </c>
      <c r="J97" s="1324" t="s">
        <v>4539</v>
      </c>
      <c r="K97" s="1324"/>
      <c r="L97" s="1324" t="s">
        <v>4540</v>
      </c>
      <c r="M97" s="1324"/>
      <c r="N97" s="1324"/>
      <c r="O97" s="1389"/>
      <c r="V97" s="1294"/>
      <c r="W97" s="1294"/>
      <c r="X97" s="1294"/>
    </row>
    <row r="98" spans="2:24" ht="35.1" customHeight="1">
      <c r="B98" s="1384" t="s">
        <v>4688</v>
      </c>
      <c r="C98" s="1385">
        <v>5</v>
      </c>
      <c r="D98" s="1386" t="s">
        <v>1289</v>
      </c>
      <c r="E98" s="1387">
        <f t="shared" si="1"/>
        <v>5</v>
      </c>
      <c r="F98" s="1311" t="s">
        <v>4523</v>
      </c>
      <c r="G98" s="1311"/>
      <c r="H98" s="1311"/>
      <c r="I98" s="1323" t="s">
        <v>4542</v>
      </c>
      <c r="J98" s="1324" t="s">
        <v>4543</v>
      </c>
      <c r="K98" s="1324"/>
      <c r="L98" s="1324" t="s">
        <v>4544</v>
      </c>
      <c r="M98" s="1324"/>
      <c r="N98" s="1324"/>
      <c r="O98" s="1389"/>
      <c r="V98" s="1294"/>
      <c r="W98" s="1294"/>
      <c r="X98" s="1294"/>
    </row>
    <row r="99" spans="2:24" ht="35.1" customHeight="1">
      <c r="B99" s="1384" t="s">
        <v>4689</v>
      </c>
      <c r="C99" s="1385">
        <v>15</v>
      </c>
      <c r="D99" s="1386" t="s">
        <v>1255</v>
      </c>
      <c r="E99" s="1387">
        <f t="shared" si="1"/>
        <v>15</v>
      </c>
      <c r="F99" s="1311" t="s">
        <v>4524</v>
      </c>
      <c r="G99" s="1311"/>
      <c r="H99" s="1311"/>
      <c r="I99" s="1982" t="s">
        <v>4548</v>
      </c>
      <c r="J99" s="1983" t="s">
        <v>4549</v>
      </c>
      <c r="K99" s="1983"/>
      <c r="L99" s="1983" t="s">
        <v>4550</v>
      </c>
      <c r="M99" s="1983"/>
      <c r="N99" s="1983"/>
      <c r="O99" s="1984"/>
      <c r="V99" s="1294"/>
      <c r="W99" s="1294"/>
      <c r="X99" s="1294"/>
    </row>
    <row r="100" spans="2:24" ht="35.1" customHeight="1">
      <c r="B100" s="1384" t="s">
        <v>4690</v>
      </c>
      <c r="C100" s="1385">
        <v>8</v>
      </c>
      <c r="D100" s="1386" t="s">
        <v>1255</v>
      </c>
      <c r="E100" s="1387">
        <f t="shared" si="1"/>
        <v>8</v>
      </c>
      <c r="F100" s="1311" t="s">
        <v>5490</v>
      </c>
      <c r="G100" s="1311"/>
      <c r="H100" s="1311"/>
      <c r="I100" s="1982"/>
      <c r="J100" s="1983"/>
      <c r="K100" s="1983"/>
      <c r="L100" s="1983"/>
      <c r="M100" s="1983"/>
      <c r="N100" s="1983"/>
      <c r="O100" s="1984"/>
      <c r="V100" s="1294"/>
      <c r="W100" s="1294"/>
      <c r="X100" s="1294"/>
    </row>
    <row r="101" spans="2:24" ht="35.1" customHeight="1">
      <c r="B101" s="1384" t="s">
        <v>3620</v>
      </c>
      <c r="C101" s="1385">
        <v>16</v>
      </c>
      <c r="D101" s="1386" t="s">
        <v>1255</v>
      </c>
      <c r="E101" s="1387">
        <f t="shared" si="1"/>
        <v>16</v>
      </c>
      <c r="F101" s="1311" t="s">
        <v>4525</v>
      </c>
      <c r="G101" s="1311"/>
      <c r="H101" s="1311"/>
      <c r="I101" s="1390"/>
      <c r="J101" s="1390"/>
      <c r="K101" s="1390"/>
      <c r="L101" s="1390"/>
      <c r="M101" s="1390"/>
      <c r="N101" s="1390"/>
      <c r="O101" s="1391"/>
      <c r="V101" s="1294"/>
      <c r="W101" s="1294"/>
      <c r="X101" s="1294"/>
    </row>
    <row r="102" spans="2:24" ht="35.1" customHeight="1">
      <c r="B102" s="1384" t="s">
        <v>3624</v>
      </c>
      <c r="C102" s="1385">
        <v>4</v>
      </c>
      <c r="D102" s="1386" t="s">
        <v>1255</v>
      </c>
      <c r="E102" s="1387">
        <f t="shared" si="1"/>
        <v>4</v>
      </c>
      <c r="F102" s="1311"/>
      <c r="G102" s="1311"/>
      <c r="H102" s="1311"/>
      <c r="I102" s="1390"/>
      <c r="J102" s="1390"/>
      <c r="K102" s="1390"/>
      <c r="L102" s="1390"/>
      <c r="M102" s="1390"/>
      <c r="N102" s="1390"/>
      <c r="O102" s="1391"/>
      <c r="V102" s="1294"/>
      <c r="W102" s="1294"/>
      <c r="X102" s="1294"/>
    </row>
    <row r="103" spans="2:24" ht="35.1" customHeight="1">
      <c r="B103" s="1392" t="s">
        <v>4691</v>
      </c>
      <c r="C103" s="1974" t="s">
        <v>5491</v>
      </c>
      <c r="D103" s="1974"/>
      <c r="E103" s="1974"/>
      <c r="F103" s="1974"/>
      <c r="G103" s="1974"/>
      <c r="H103" s="1974"/>
      <c r="I103" s="1974"/>
      <c r="J103" s="1974"/>
      <c r="K103" s="1974"/>
      <c r="L103" s="1974"/>
      <c r="M103" s="1974"/>
      <c r="N103" s="1974"/>
      <c r="O103" s="1975"/>
      <c r="V103" s="1294"/>
      <c r="W103" s="1294"/>
      <c r="X103" s="1294"/>
    </row>
    <row r="104" spans="2:24" ht="35.1" customHeight="1" thickBot="1">
      <c r="B104" s="1393" t="s">
        <v>4692</v>
      </c>
      <c r="C104" s="1976" t="s">
        <v>5492</v>
      </c>
      <c r="D104" s="1976"/>
      <c r="E104" s="1976"/>
      <c r="F104" s="1976"/>
      <c r="G104" s="1976"/>
      <c r="H104" s="1976"/>
      <c r="I104" s="1976"/>
      <c r="J104" s="1976"/>
      <c r="K104" s="1976"/>
      <c r="L104" s="1976"/>
      <c r="M104" s="1976"/>
      <c r="N104" s="1976"/>
      <c r="O104" s="1977"/>
      <c r="V104" s="1294"/>
      <c r="W104" s="1294"/>
      <c r="X104" s="1294"/>
    </row>
    <row r="105" spans="2:24" ht="35.1" customHeight="1" thickBot="1">
      <c r="B105" s="1339" t="s">
        <v>4677</v>
      </c>
      <c r="C105" s="1340" t="str">
        <f>"▼cellule "&amp;ADDRESS(ROW(C107),COLUMN(C107),4)&amp;" "&amp;"choisir Portion ou POIDS PRINCIPAL"</f>
        <v>▼cellule C107 choisir Portion ou POIDS PRINCIPAL</v>
      </c>
      <c r="D105" s="1341"/>
      <c r="E105" s="1297"/>
      <c r="F105" s="1297"/>
      <c r="G105" s="1297"/>
      <c r="H105" s="1297"/>
      <c r="I105" s="1297"/>
      <c r="J105" s="1297"/>
      <c r="K105" s="1297"/>
      <c r="L105" s="1297"/>
      <c r="M105" s="1297"/>
      <c r="N105" s="1297"/>
      <c r="O105" s="1297"/>
      <c r="V105" s="1294"/>
      <c r="W105" s="1294"/>
      <c r="X105" s="1294"/>
    </row>
    <row r="106" spans="2:24" ht="35.1" customHeight="1">
      <c r="B106" s="1342" t="s">
        <v>4534</v>
      </c>
      <c r="C106" s="1343" t="s">
        <v>1737</v>
      </c>
      <c r="D106" s="1991" t="s">
        <v>4038</v>
      </c>
      <c r="E106" s="1991"/>
      <c r="F106" s="1344" t="s">
        <v>4532</v>
      </c>
      <c r="G106" s="1345"/>
      <c r="H106" s="1345" t="s">
        <v>5486</v>
      </c>
      <c r="I106" s="1346"/>
      <c r="J106" s="1347" t="str">
        <f>"vous avez choisi"&amp;" "&amp;C107</f>
        <v>vous avez choisi POIDS PRINCIPAL</v>
      </c>
      <c r="K106" s="1348"/>
      <c r="L106" s="1349" t="str">
        <f>IF(AND(G107&lt;&gt;"",K107&lt;&gt;""),"1 seule saisie &gt; Portions ou Principal ?",IF(AND(G107="",ISNUMBER(K107)),K107&amp;" "&amp;M107&amp;" "&amp;J107,IF(AND(K107="",ISNUMBER(G107)),G107&amp;" "&amp;F107,"")))</f>
        <v>1.8 KG PRINCIPAL SOUHAITÉ</v>
      </c>
      <c r="M106" s="1346"/>
      <c r="N106" s="1346"/>
      <c r="O106" s="1350"/>
      <c r="Q106" s="1305" t="s">
        <v>4558</v>
      </c>
      <c r="R106" s="1305" t="s">
        <v>4559</v>
      </c>
      <c r="S106" s="1305"/>
      <c r="V106" s="1294"/>
      <c r="W106" s="1294"/>
      <c r="X106" s="1294"/>
    </row>
    <row r="107" spans="2:24" ht="35.1" customHeight="1">
      <c r="B107" s="1351" t="s">
        <v>4535</v>
      </c>
      <c r="C107" s="1352" t="s">
        <v>4542</v>
      </c>
      <c r="D107" s="1353" t="s">
        <v>3503</v>
      </c>
      <c r="E107" s="1354">
        <v>10</v>
      </c>
      <c r="F107" s="1355" t="s">
        <v>4678</v>
      </c>
      <c r="G107" s="1356"/>
      <c r="H107" s="1353" t="s">
        <v>4679</v>
      </c>
      <c r="I107" s="1357">
        <v>1.8</v>
      </c>
      <c r="J107" s="1355" t="s">
        <v>4680</v>
      </c>
      <c r="K107" s="1358">
        <v>1.8</v>
      </c>
      <c r="L107" s="1359" t="s">
        <v>4681</v>
      </c>
      <c r="M107" s="1360" t="s">
        <v>1239</v>
      </c>
      <c r="N107" s="1361" t="str">
        <f>"COEFFICIENT "&amp;" "&amp;C107</f>
        <v>COEFFICIENT  POIDS PRINCIPAL</v>
      </c>
      <c r="O107" s="1362">
        <f>IFERROR(IF(C107="PORTIONS",G107/E107,K107/I107),1)</f>
        <v>1</v>
      </c>
      <c r="Q107" s="1326" t="s">
        <v>4563</v>
      </c>
      <c r="R107" s="1327" t="s">
        <v>4564</v>
      </c>
      <c r="S107" s="1327"/>
      <c r="V107" s="1294"/>
      <c r="W107" s="1294"/>
      <c r="X107" s="1294"/>
    </row>
    <row r="108" spans="2:24" ht="35.1" customHeight="1">
      <c r="B108" s="1351" t="s">
        <v>5401</v>
      </c>
      <c r="C108" s="1363">
        <v>68</v>
      </c>
      <c r="D108" s="1364" t="s">
        <v>5402</v>
      </c>
      <c r="E108" s="1365" t="s">
        <v>5409</v>
      </c>
      <c r="F108" s="1364" t="s">
        <v>4682</v>
      </c>
      <c r="G108" s="1366" t="s">
        <v>5161</v>
      </c>
      <c r="H108" s="1353" t="s">
        <v>4683</v>
      </c>
      <c r="I108" s="1367" t="s">
        <v>5486</v>
      </c>
      <c r="J108" s="1353" t="s">
        <v>3891</v>
      </c>
      <c r="K108" s="1368" t="s">
        <v>185</v>
      </c>
      <c r="L108" s="1369" t="s">
        <v>4684</v>
      </c>
      <c r="M108" s="1370" t="s">
        <v>5411</v>
      </c>
      <c r="N108" s="1371" t="s">
        <v>4685</v>
      </c>
      <c r="O108" s="1372" t="s">
        <v>5410</v>
      </c>
      <c r="Q108" s="1326" t="s">
        <v>5421</v>
      </c>
      <c r="R108" s="1327" t="s">
        <v>5422</v>
      </c>
      <c r="S108" s="1327"/>
      <c r="V108" s="1294"/>
      <c r="W108" s="1294"/>
      <c r="X108" s="1294"/>
    </row>
    <row r="109" spans="2:24" ht="35.1" customHeight="1">
      <c r="B109" s="1373" t="s">
        <v>4686</v>
      </c>
      <c r="C109" s="1979" t="s">
        <v>5487</v>
      </c>
      <c r="D109" s="1979"/>
      <c r="E109" s="1979"/>
      <c r="F109" s="1979"/>
      <c r="G109" s="1979"/>
      <c r="H109" s="1374" t="s">
        <v>5407</v>
      </c>
      <c r="I109" s="1979" t="s">
        <v>5488</v>
      </c>
      <c r="J109" s="1979"/>
      <c r="K109" s="1979"/>
      <c r="L109" s="1374" t="s">
        <v>4687</v>
      </c>
      <c r="M109" s="1980" t="s">
        <v>5489</v>
      </c>
      <c r="N109" s="1980"/>
      <c r="O109" s="1981"/>
      <c r="Q109" s="1326" t="s">
        <v>5425</v>
      </c>
      <c r="R109" s="1327" t="s">
        <v>5426</v>
      </c>
      <c r="S109" s="1327"/>
      <c r="V109" s="1294"/>
      <c r="W109" s="1294"/>
      <c r="X109" s="1294"/>
    </row>
    <row r="110" spans="2:24" ht="35.1" customHeight="1">
      <c r="B110" s="1375"/>
      <c r="C110" s="1297"/>
      <c r="D110" s="1297"/>
      <c r="E110" s="1376"/>
      <c r="F110" s="1377" t="str">
        <f>"cellule "&amp;ADDRESS(ROW(C107),COLUMN(C107),4)</f>
        <v>cellule C107</v>
      </c>
      <c r="G110" s="1378"/>
      <c r="H110" s="1378"/>
      <c r="I110" s="1301"/>
      <c r="J110" s="1301"/>
      <c r="K110" s="1301"/>
      <c r="L110" s="1301"/>
      <c r="M110" s="1301"/>
      <c r="N110" s="1301"/>
      <c r="O110" s="1379"/>
      <c r="Q110" s="1326" t="s">
        <v>5428</v>
      </c>
      <c r="R110" s="1327" t="s">
        <v>5429</v>
      </c>
      <c r="S110" s="1327"/>
      <c r="V110" s="1294"/>
      <c r="W110" s="1294"/>
      <c r="X110" s="1294"/>
    </row>
    <row r="111" spans="2:24" ht="35.1" customHeight="1">
      <c r="B111" s="1380" t="s">
        <v>911</v>
      </c>
      <c r="C111" s="1381" t="s">
        <v>912</v>
      </c>
      <c r="D111" s="1381" t="s">
        <v>3517</v>
      </c>
      <c r="E111" s="1381" t="s">
        <v>914</v>
      </c>
      <c r="F111" s="1382" t="s">
        <v>4514</v>
      </c>
      <c r="G111" s="1382"/>
      <c r="H111" s="1382"/>
      <c r="I111" s="1305" t="s">
        <v>4535</v>
      </c>
      <c r="J111" s="1305" t="s">
        <v>3888</v>
      </c>
      <c r="K111" s="1305"/>
      <c r="L111" s="1305" t="s">
        <v>4536</v>
      </c>
      <c r="M111" s="1305"/>
      <c r="N111" s="1305"/>
      <c r="O111" s="1383"/>
      <c r="Q111" s="1326" t="s">
        <v>5431</v>
      </c>
      <c r="R111" s="1327" t="s">
        <v>5432</v>
      </c>
      <c r="S111" s="1327"/>
      <c r="V111" s="1294"/>
      <c r="W111" s="1294"/>
      <c r="X111" s="1294"/>
    </row>
    <row r="112" spans="2:24" ht="35.1" customHeight="1">
      <c r="B112" s="1384" t="s">
        <v>4038</v>
      </c>
      <c r="C112" s="1385">
        <v>1.8</v>
      </c>
      <c r="D112" s="1386" t="s">
        <v>1239</v>
      </c>
      <c r="E112" s="1387">
        <f t="shared" ref="E112:E117" si="2">IF(C112="","",IF(OR(D112="KG",D112="L"),ROUND(C112*$O$107,2),ROUND(C112*$O$107,0)))</f>
        <v>1.8</v>
      </c>
      <c r="F112" s="1311" t="s">
        <v>4517</v>
      </c>
      <c r="G112" s="1311"/>
      <c r="H112" s="1311"/>
      <c r="I112" s="1388" t="s">
        <v>4538</v>
      </c>
      <c r="J112" s="1324" t="s">
        <v>4539</v>
      </c>
      <c r="K112" s="1324"/>
      <c r="L112" s="1324" t="s">
        <v>4540</v>
      </c>
      <c r="M112" s="1324"/>
      <c r="N112" s="1324"/>
      <c r="O112" s="1389"/>
      <c r="V112" s="1294"/>
      <c r="W112" s="1294"/>
      <c r="X112" s="1294"/>
    </row>
    <row r="113" spans="2:24" ht="35.1" customHeight="1">
      <c r="B113" s="1384" t="s">
        <v>4688</v>
      </c>
      <c r="C113" s="1385">
        <v>5</v>
      </c>
      <c r="D113" s="1386" t="s">
        <v>1289</v>
      </c>
      <c r="E113" s="1387">
        <f t="shared" si="2"/>
        <v>5</v>
      </c>
      <c r="F113" s="1311" t="s">
        <v>4523</v>
      </c>
      <c r="G113" s="1311"/>
      <c r="H113" s="1311"/>
      <c r="I113" s="1323" t="s">
        <v>4542</v>
      </c>
      <c r="J113" s="1324" t="s">
        <v>4543</v>
      </c>
      <c r="K113" s="1324"/>
      <c r="L113" s="1324" t="s">
        <v>4544</v>
      </c>
      <c r="M113" s="1324"/>
      <c r="N113" s="1324"/>
      <c r="O113" s="1389"/>
      <c r="V113" s="1294"/>
      <c r="W113" s="1294"/>
      <c r="X113" s="1294"/>
    </row>
    <row r="114" spans="2:24" ht="35.1" customHeight="1">
      <c r="B114" s="1384" t="s">
        <v>4689</v>
      </c>
      <c r="C114" s="1385">
        <v>15</v>
      </c>
      <c r="D114" s="1386" t="s">
        <v>1255</v>
      </c>
      <c r="E114" s="1387">
        <f t="shared" si="2"/>
        <v>15</v>
      </c>
      <c r="F114" s="1311" t="s">
        <v>4524</v>
      </c>
      <c r="G114" s="1311"/>
      <c r="H114" s="1311"/>
      <c r="I114" s="1982" t="s">
        <v>4548</v>
      </c>
      <c r="J114" s="1983" t="s">
        <v>4549</v>
      </c>
      <c r="K114" s="1983"/>
      <c r="L114" s="1983" t="s">
        <v>4550</v>
      </c>
      <c r="M114" s="1983"/>
      <c r="N114" s="1983"/>
      <c r="O114" s="1984"/>
      <c r="V114" s="1294"/>
      <c r="W114" s="1294"/>
      <c r="X114" s="1294"/>
    </row>
    <row r="115" spans="2:24" ht="35.1" customHeight="1">
      <c r="B115" s="1384" t="s">
        <v>4690</v>
      </c>
      <c r="C115" s="1385">
        <v>8</v>
      </c>
      <c r="D115" s="1386" t="s">
        <v>1255</v>
      </c>
      <c r="E115" s="1387">
        <f t="shared" si="2"/>
        <v>8</v>
      </c>
      <c r="F115" s="1311" t="s">
        <v>5490</v>
      </c>
      <c r="G115" s="1311"/>
      <c r="H115" s="1311"/>
      <c r="I115" s="1982"/>
      <c r="J115" s="1983"/>
      <c r="K115" s="1983"/>
      <c r="L115" s="1983"/>
      <c r="M115" s="1983"/>
      <c r="N115" s="1983"/>
      <c r="O115" s="1984"/>
      <c r="V115" s="1294"/>
      <c r="W115" s="1294"/>
      <c r="X115" s="1294"/>
    </row>
    <row r="116" spans="2:24" ht="35.1" customHeight="1">
      <c r="B116" s="1384" t="s">
        <v>3620</v>
      </c>
      <c r="C116" s="1385">
        <v>16</v>
      </c>
      <c r="D116" s="1386" t="s">
        <v>1255</v>
      </c>
      <c r="E116" s="1387">
        <f t="shared" si="2"/>
        <v>16</v>
      </c>
      <c r="F116" s="1311" t="s">
        <v>4525</v>
      </c>
      <c r="G116" s="1311"/>
      <c r="H116" s="1311"/>
      <c r="I116" s="1390"/>
      <c r="J116" s="1390"/>
      <c r="K116" s="1390"/>
      <c r="L116" s="1390"/>
      <c r="M116" s="1390"/>
      <c r="N116" s="1390"/>
      <c r="O116" s="1391"/>
    </row>
    <row r="117" spans="2:24" ht="35.1" customHeight="1">
      <c r="B117" s="1384" t="s">
        <v>3624</v>
      </c>
      <c r="C117" s="1385">
        <v>4</v>
      </c>
      <c r="D117" s="1386" t="s">
        <v>1255</v>
      </c>
      <c r="E117" s="1387">
        <f t="shared" si="2"/>
        <v>4</v>
      </c>
      <c r="F117" s="1311"/>
      <c r="G117" s="1311"/>
      <c r="H117" s="1311"/>
      <c r="I117" s="1390"/>
      <c r="J117" s="1390"/>
      <c r="K117" s="1390"/>
      <c r="L117" s="1390"/>
      <c r="M117" s="1390"/>
      <c r="N117" s="1390"/>
      <c r="O117" s="1391"/>
    </row>
    <row r="118" spans="2:24" ht="35.1" customHeight="1">
      <c r="B118" s="1375"/>
      <c r="C118" s="1297"/>
      <c r="D118" s="1297"/>
      <c r="E118" s="1297"/>
      <c r="F118" s="1301"/>
      <c r="G118" s="1301"/>
      <c r="H118" s="1301"/>
      <c r="I118" s="1301"/>
      <c r="J118" s="1301"/>
      <c r="K118" s="1301"/>
      <c r="L118" s="1301"/>
      <c r="M118" s="1301"/>
      <c r="N118" s="1301"/>
      <c r="O118" s="1394"/>
    </row>
    <row r="119" spans="2:24" ht="35.1" customHeight="1">
      <c r="B119" s="1392" t="s">
        <v>4691</v>
      </c>
      <c r="C119" s="1974" t="s">
        <v>5491</v>
      </c>
      <c r="D119" s="1974"/>
      <c r="E119" s="1974"/>
      <c r="F119" s="1974"/>
      <c r="G119" s="1974"/>
      <c r="H119" s="1974"/>
      <c r="I119" s="1974"/>
      <c r="J119" s="1974"/>
      <c r="K119" s="1974"/>
      <c r="L119" s="1974"/>
      <c r="M119" s="1974"/>
      <c r="N119" s="1974"/>
      <c r="O119" s="1975"/>
    </row>
    <row r="120" spans="2:24" ht="35.1" customHeight="1" thickBot="1">
      <c r="B120" s="1393" t="s">
        <v>4692</v>
      </c>
      <c r="C120" s="1976" t="s">
        <v>5492</v>
      </c>
      <c r="D120" s="1976"/>
      <c r="E120" s="1976"/>
      <c r="F120" s="1976"/>
      <c r="G120" s="1976"/>
      <c r="H120" s="1976"/>
      <c r="I120" s="1976"/>
      <c r="J120" s="1976"/>
      <c r="K120" s="1976"/>
      <c r="L120" s="1976"/>
      <c r="M120" s="1976"/>
      <c r="N120" s="1976"/>
      <c r="O120" s="1977"/>
    </row>
    <row r="121" spans="2:24" ht="35.1" customHeight="1" thickBot="1">
      <c r="B121" s="1339" t="s">
        <v>4677</v>
      </c>
      <c r="C121" s="1340" t="str">
        <f>"▼cellule "&amp;ADDRESS(ROW(C123),COLUMN(C123),4)&amp;" "&amp;"choisir Portion ou POIDS PRINCIPAL"</f>
        <v>▼cellule C123 choisir Portion ou POIDS PRINCIPAL</v>
      </c>
      <c r="D121" s="1341"/>
      <c r="E121" s="1297"/>
      <c r="F121" s="1297"/>
      <c r="G121" s="1297"/>
      <c r="H121" s="1297"/>
      <c r="I121" s="1297"/>
      <c r="J121" s="1297"/>
      <c r="K121" s="1297"/>
      <c r="L121" s="1297"/>
      <c r="M121" s="1297"/>
      <c r="N121" s="1297"/>
      <c r="O121" s="1297"/>
    </row>
    <row r="122" spans="2:24" ht="35.1" customHeight="1">
      <c r="B122" s="1342" t="s">
        <v>4537</v>
      </c>
      <c r="C122" s="1343" t="s">
        <v>1737</v>
      </c>
      <c r="D122" s="1991" t="s">
        <v>4038</v>
      </c>
      <c r="E122" s="1991"/>
      <c r="F122" s="1344" t="s">
        <v>4532</v>
      </c>
      <c r="G122" s="1345"/>
      <c r="H122" s="1345" t="s">
        <v>5486</v>
      </c>
      <c r="I122" s="1346"/>
      <c r="J122" s="1347" t="str">
        <f>"vous avez choisi"&amp;" "&amp;C123</f>
        <v>vous avez choisi PORTIONS</v>
      </c>
      <c r="K122" s="1348"/>
      <c r="L122" s="1349" t="str">
        <f>IF(AND(G123&lt;&gt;"",K123&lt;&gt;""),"1 seule saisie &gt; Portions ou Principal ?",IF(AND(G123="",ISNUMBER(K123)),K123&amp;" "&amp;M123&amp;" "&amp;J123,IF(AND(K123="",ISNUMBER(G123)),G123&amp;" "&amp;F123,"")))</f>
        <v>1 seule saisie &gt; Portions ou Principal ?</v>
      </c>
      <c r="M122" s="1346"/>
      <c r="N122" s="1346"/>
      <c r="O122" s="1350"/>
      <c r="Q122" s="1305" t="s">
        <v>4558</v>
      </c>
      <c r="R122" s="1305" t="s">
        <v>4559</v>
      </c>
      <c r="S122" s="1305"/>
    </row>
    <row r="123" spans="2:24" ht="35.1" customHeight="1">
      <c r="B123" s="1351" t="s">
        <v>4535</v>
      </c>
      <c r="C123" s="1352" t="s">
        <v>4538</v>
      </c>
      <c r="D123" s="1353" t="s">
        <v>3503</v>
      </c>
      <c r="E123" s="1354">
        <v>10</v>
      </c>
      <c r="F123" s="1355" t="s">
        <v>4678</v>
      </c>
      <c r="G123" s="1356">
        <v>10</v>
      </c>
      <c r="H123" s="1353" t="s">
        <v>4679</v>
      </c>
      <c r="I123" s="1357">
        <v>1.8</v>
      </c>
      <c r="J123" s="1355" t="s">
        <v>4680</v>
      </c>
      <c r="K123" s="1358">
        <v>1.8</v>
      </c>
      <c r="L123" s="1359" t="s">
        <v>4681</v>
      </c>
      <c r="M123" s="1360" t="s">
        <v>1239</v>
      </c>
      <c r="N123" s="1361" t="str">
        <f>"COEFFICIENT "&amp;" "&amp;C123</f>
        <v>COEFFICIENT  PORTIONS</v>
      </c>
      <c r="O123" s="1362">
        <f>IFERROR(IF(C123="PORTIONS",G123/E123,K123/I123),1)</f>
        <v>1</v>
      </c>
      <c r="Q123" s="1326" t="s">
        <v>4563</v>
      </c>
      <c r="R123" s="1327" t="s">
        <v>4564</v>
      </c>
      <c r="S123" s="1327"/>
    </row>
    <row r="124" spans="2:24" ht="35.1" customHeight="1">
      <c r="B124" s="1351" t="s">
        <v>5401</v>
      </c>
      <c r="C124" s="1363">
        <v>68</v>
      </c>
      <c r="D124" s="1364" t="s">
        <v>5402</v>
      </c>
      <c r="E124" s="1365" t="s">
        <v>5409</v>
      </c>
      <c r="F124" s="1364" t="s">
        <v>4682</v>
      </c>
      <c r="G124" s="1366" t="s">
        <v>5161</v>
      </c>
      <c r="H124" s="1353" t="s">
        <v>4683</v>
      </c>
      <c r="I124" s="1367" t="s">
        <v>5486</v>
      </c>
      <c r="J124" s="1353" t="s">
        <v>3891</v>
      </c>
      <c r="K124" s="1368" t="s">
        <v>185</v>
      </c>
      <c r="L124" s="1369" t="s">
        <v>4684</v>
      </c>
      <c r="M124" s="1370" t="s">
        <v>5411</v>
      </c>
      <c r="N124" s="1371" t="s">
        <v>4685</v>
      </c>
      <c r="O124" s="1372" t="s">
        <v>5410</v>
      </c>
      <c r="Q124" s="1326" t="s">
        <v>5421</v>
      </c>
      <c r="R124" s="1327" t="s">
        <v>5422</v>
      </c>
      <c r="S124" s="1327"/>
    </row>
    <row r="125" spans="2:24" ht="35.1" customHeight="1">
      <c r="B125" s="1373" t="s">
        <v>4686</v>
      </c>
      <c r="C125" s="1979" t="s">
        <v>5487</v>
      </c>
      <c r="D125" s="1979"/>
      <c r="E125" s="1979"/>
      <c r="F125" s="1979"/>
      <c r="G125" s="1979"/>
      <c r="H125" s="1374" t="s">
        <v>5407</v>
      </c>
      <c r="I125" s="1979" t="s">
        <v>5488</v>
      </c>
      <c r="J125" s="1979"/>
      <c r="K125" s="1979"/>
      <c r="L125" s="1374" t="s">
        <v>4687</v>
      </c>
      <c r="M125" s="1980" t="s">
        <v>5489</v>
      </c>
      <c r="N125" s="1980"/>
      <c r="O125" s="1981"/>
      <c r="Q125" s="1326" t="s">
        <v>5425</v>
      </c>
      <c r="R125" s="1327" t="s">
        <v>5426</v>
      </c>
      <c r="S125" s="1327"/>
    </row>
    <row r="126" spans="2:24" ht="35.1" customHeight="1">
      <c r="B126" s="1375"/>
      <c r="C126" s="1297"/>
      <c r="D126" s="1297"/>
      <c r="E126" s="1376"/>
      <c r="F126" s="1377" t="str">
        <f>"cellule "&amp;ADDRESS(ROW(C123),COLUMN(C123),4)</f>
        <v>cellule C123</v>
      </c>
      <c r="G126" s="1378"/>
      <c r="H126" s="1378"/>
      <c r="I126" s="1301"/>
      <c r="J126" s="1301"/>
      <c r="K126" s="1301"/>
      <c r="L126" s="1301"/>
      <c r="M126" s="1301"/>
      <c r="N126" s="1301"/>
      <c r="O126" s="1379"/>
      <c r="Q126" s="1326" t="s">
        <v>5428</v>
      </c>
      <c r="R126" s="1327" t="s">
        <v>5429</v>
      </c>
      <c r="S126" s="1327"/>
    </row>
    <row r="127" spans="2:24" ht="35.1" customHeight="1">
      <c r="B127" s="1380" t="s">
        <v>911</v>
      </c>
      <c r="C127" s="1381" t="s">
        <v>912</v>
      </c>
      <c r="D127" s="1381" t="s">
        <v>3517</v>
      </c>
      <c r="E127" s="1381" t="s">
        <v>914</v>
      </c>
      <c r="F127" s="1382" t="s">
        <v>4514</v>
      </c>
      <c r="G127" s="1382"/>
      <c r="H127" s="1382"/>
      <c r="I127" s="1305" t="s">
        <v>4535</v>
      </c>
      <c r="J127" s="1305" t="s">
        <v>3888</v>
      </c>
      <c r="K127" s="1305"/>
      <c r="L127" s="1305" t="s">
        <v>4536</v>
      </c>
      <c r="M127" s="1305"/>
      <c r="N127" s="1305"/>
      <c r="O127" s="1383"/>
      <c r="Q127" s="1326" t="s">
        <v>5431</v>
      </c>
      <c r="R127" s="1327" t="s">
        <v>5432</v>
      </c>
      <c r="S127" s="1327"/>
    </row>
    <row r="128" spans="2:24" ht="35.1" customHeight="1">
      <c r="B128" s="1384" t="s">
        <v>4038</v>
      </c>
      <c r="C128" s="1385">
        <v>1.8</v>
      </c>
      <c r="D128" s="1386" t="s">
        <v>1239</v>
      </c>
      <c r="E128" s="1387">
        <f t="shared" ref="E128:E133" si="3">IF(C128="","",IF(OR(D128="KG",D128="L"),ROUND(C128*$O$123,2),ROUND(C128*$O$123,0)))</f>
        <v>1.8</v>
      </c>
      <c r="F128" s="1311" t="s">
        <v>4517</v>
      </c>
      <c r="G128" s="1311"/>
      <c r="H128" s="1311"/>
      <c r="I128" s="1388" t="s">
        <v>4538</v>
      </c>
      <c r="J128" s="1324" t="s">
        <v>4539</v>
      </c>
      <c r="K128" s="1324"/>
      <c r="L128" s="1324" t="s">
        <v>4540</v>
      </c>
      <c r="M128" s="1324"/>
      <c r="N128" s="1324"/>
      <c r="O128" s="1389"/>
    </row>
    <row r="129" spans="2:19" ht="35.1" customHeight="1">
      <c r="B129" s="1384" t="s">
        <v>4688</v>
      </c>
      <c r="C129" s="1385">
        <v>5</v>
      </c>
      <c r="D129" s="1386" t="s">
        <v>1289</v>
      </c>
      <c r="E129" s="1387">
        <f t="shared" si="3"/>
        <v>5</v>
      </c>
      <c r="F129" s="1311" t="s">
        <v>4523</v>
      </c>
      <c r="G129" s="1311"/>
      <c r="H129" s="1311"/>
      <c r="I129" s="1323" t="s">
        <v>4542</v>
      </c>
      <c r="J129" s="1324" t="s">
        <v>4543</v>
      </c>
      <c r="K129" s="1324"/>
      <c r="L129" s="1324" t="s">
        <v>4544</v>
      </c>
      <c r="M129" s="1324"/>
      <c r="N129" s="1324"/>
      <c r="O129" s="1389"/>
    </row>
    <row r="130" spans="2:19" ht="35.1" customHeight="1">
      <c r="B130" s="1384" t="s">
        <v>4689</v>
      </c>
      <c r="C130" s="1385">
        <v>15</v>
      </c>
      <c r="D130" s="1386" t="s">
        <v>1255</v>
      </c>
      <c r="E130" s="1387">
        <f t="shared" si="3"/>
        <v>15</v>
      </c>
      <c r="F130" s="1311" t="s">
        <v>4524</v>
      </c>
      <c r="G130" s="1311"/>
      <c r="H130" s="1311"/>
      <c r="I130" s="1982" t="s">
        <v>4548</v>
      </c>
      <c r="J130" s="1983" t="s">
        <v>4549</v>
      </c>
      <c r="K130" s="1983"/>
      <c r="L130" s="1983" t="s">
        <v>4550</v>
      </c>
      <c r="M130" s="1983"/>
      <c r="N130" s="1983"/>
      <c r="O130" s="1984"/>
    </row>
    <row r="131" spans="2:19" ht="35.1" customHeight="1">
      <c r="B131" s="1384" t="s">
        <v>4690</v>
      </c>
      <c r="C131" s="1385">
        <v>8</v>
      </c>
      <c r="D131" s="1386" t="s">
        <v>1255</v>
      </c>
      <c r="E131" s="1387">
        <f t="shared" si="3"/>
        <v>8</v>
      </c>
      <c r="F131" s="1311" t="s">
        <v>5490</v>
      </c>
      <c r="G131" s="1311"/>
      <c r="H131" s="1311"/>
      <c r="I131" s="1982"/>
      <c r="J131" s="1983"/>
      <c r="K131" s="1983"/>
      <c r="L131" s="1983"/>
      <c r="M131" s="1983"/>
      <c r="N131" s="1983"/>
      <c r="O131" s="1984"/>
    </row>
    <row r="132" spans="2:19" ht="35.1" customHeight="1">
      <c r="B132" s="1384" t="s">
        <v>3620</v>
      </c>
      <c r="C132" s="1385">
        <v>16</v>
      </c>
      <c r="D132" s="1386" t="s">
        <v>1255</v>
      </c>
      <c r="E132" s="1387">
        <f t="shared" si="3"/>
        <v>16</v>
      </c>
      <c r="F132" s="1311" t="s">
        <v>4525</v>
      </c>
      <c r="G132" s="1311"/>
      <c r="H132" s="1311"/>
      <c r="I132" s="1390"/>
      <c r="J132" s="1390"/>
      <c r="K132" s="1390"/>
      <c r="L132" s="1390"/>
      <c r="M132" s="1390"/>
      <c r="N132" s="1390"/>
      <c r="O132" s="1391"/>
    </row>
    <row r="133" spans="2:19" ht="35.1" customHeight="1">
      <c r="B133" s="1384" t="s">
        <v>3624</v>
      </c>
      <c r="C133" s="1385">
        <v>4</v>
      </c>
      <c r="D133" s="1386" t="s">
        <v>1255</v>
      </c>
      <c r="E133" s="1387">
        <f t="shared" si="3"/>
        <v>4</v>
      </c>
      <c r="F133" s="1311"/>
      <c r="G133" s="1311"/>
      <c r="H133" s="1311"/>
      <c r="I133" s="1390"/>
      <c r="J133" s="1390"/>
      <c r="K133" s="1390"/>
      <c r="L133" s="1390"/>
      <c r="M133" s="1390"/>
      <c r="N133" s="1390"/>
      <c r="O133" s="1391"/>
    </row>
    <row r="134" spans="2:19" ht="35.1" customHeight="1">
      <c r="B134" s="1375"/>
      <c r="C134" s="1297"/>
      <c r="D134" s="1297"/>
      <c r="E134" s="1297"/>
      <c r="F134" s="1301"/>
      <c r="G134" s="1301"/>
      <c r="H134" s="1301"/>
      <c r="I134" s="1301"/>
      <c r="J134" s="1301"/>
      <c r="K134" s="1301"/>
      <c r="L134" s="1301"/>
      <c r="M134" s="1301"/>
      <c r="N134" s="1301"/>
      <c r="O134" s="1394"/>
    </row>
    <row r="135" spans="2:19" ht="35.1" customHeight="1">
      <c r="B135" s="1392" t="s">
        <v>4691</v>
      </c>
      <c r="C135" s="1974" t="s">
        <v>5491</v>
      </c>
      <c r="D135" s="1974"/>
      <c r="E135" s="1974"/>
      <c r="F135" s="1974"/>
      <c r="G135" s="1974"/>
      <c r="H135" s="1974"/>
      <c r="I135" s="1974"/>
      <c r="J135" s="1974"/>
      <c r="K135" s="1974"/>
      <c r="L135" s="1974"/>
      <c r="M135" s="1974"/>
      <c r="N135" s="1974"/>
      <c r="O135" s="1975"/>
    </row>
    <row r="136" spans="2:19" ht="35.1" customHeight="1" thickBot="1">
      <c r="B136" s="1393" t="s">
        <v>4692</v>
      </c>
      <c r="C136" s="1976" t="s">
        <v>5492</v>
      </c>
      <c r="D136" s="1976"/>
      <c r="E136" s="1976"/>
      <c r="F136" s="1976"/>
      <c r="G136" s="1976"/>
      <c r="H136" s="1976"/>
      <c r="I136" s="1976"/>
      <c r="J136" s="1976"/>
      <c r="K136" s="1976"/>
      <c r="L136" s="1976"/>
      <c r="M136" s="1976"/>
      <c r="N136" s="1976"/>
      <c r="O136" s="1977"/>
    </row>
    <row r="137" spans="2:19" ht="35.1" customHeight="1" thickBot="1">
      <c r="B137" s="1339" t="s">
        <v>4677</v>
      </c>
      <c r="C137" s="1340" t="str">
        <f>"▼cellule "&amp;ADDRESS(ROW(C139),COLUMN(C139),4)&amp;" "&amp;"choisir Portion ou POIDS PRINCIPAL"</f>
        <v>▼cellule C139 choisir Portion ou POIDS PRINCIPAL</v>
      </c>
      <c r="D137" s="1341"/>
      <c r="E137" s="1297"/>
      <c r="F137" s="1297"/>
      <c r="G137" s="1297"/>
      <c r="H137" s="1297"/>
      <c r="I137" s="1297"/>
      <c r="J137" s="1297"/>
      <c r="K137" s="1297"/>
      <c r="L137" s="1297"/>
      <c r="M137" s="1297"/>
      <c r="N137" s="1297"/>
      <c r="O137" s="1297"/>
    </row>
    <row r="138" spans="2:19" ht="35.1" customHeight="1">
      <c r="B138" s="1342" t="s">
        <v>4541</v>
      </c>
      <c r="C138" s="1343" t="s">
        <v>1737</v>
      </c>
      <c r="D138" s="1991" t="s">
        <v>4038</v>
      </c>
      <c r="E138" s="1991"/>
      <c r="F138" s="1344" t="s">
        <v>4532</v>
      </c>
      <c r="G138" s="1345"/>
      <c r="H138" s="1345" t="s">
        <v>5486</v>
      </c>
      <c r="I138" s="1346"/>
      <c r="J138" s="1347" t="str">
        <f>"vous avez choisi"&amp;" "&amp;C139</f>
        <v>vous avez choisi PORTIONS</v>
      </c>
      <c r="K138" s="1348"/>
      <c r="L138" s="1349" t="str">
        <f>IF(AND(G139&lt;&gt;"",K139&lt;&gt;""),"1 seule saisie &gt; Portions ou Principal ?",IF(AND(G139="",ISNUMBER(K139)),K139&amp;" "&amp;M139&amp;" "&amp;J139,IF(AND(K139="",ISNUMBER(G139)),G139&amp;" "&amp;F139,"")))</f>
        <v>30 PORTIONS SOUHAITÉES</v>
      </c>
      <c r="M138" s="1346"/>
      <c r="N138" s="1346"/>
      <c r="O138" s="1350"/>
      <c r="Q138" s="1305" t="s">
        <v>4558</v>
      </c>
      <c r="R138" s="1305" t="s">
        <v>4559</v>
      </c>
      <c r="S138" s="1305"/>
    </row>
    <row r="139" spans="2:19" ht="35.1" customHeight="1">
      <c r="B139" s="1351" t="s">
        <v>4535</v>
      </c>
      <c r="C139" s="1352" t="s">
        <v>4538</v>
      </c>
      <c r="D139" s="1353" t="s">
        <v>3503</v>
      </c>
      <c r="E139" s="1354">
        <v>10</v>
      </c>
      <c r="F139" s="1355" t="s">
        <v>4678</v>
      </c>
      <c r="G139" s="1356">
        <v>30</v>
      </c>
      <c r="H139" s="1353" t="s">
        <v>4679</v>
      </c>
      <c r="I139" s="1357">
        <v>1.8</v>
      </c>
      <c r="J139" s="1355" t="s">
        <v>4680</v>
      </c>
      <c r="K139" s="1358"/>
      <c r="L139" s="1359" t="s">
        <v>4681</v>
      </c>
      <c r="M139" s="1360" t="s">
        <v>1239</v>
      </c>
      <c r="N139" s="1361" t="str">
        <f>"COEFFICIENT "&amp;" "&amp;C139</f>
        <v>COEFFICIENT  PORTIONS</v>
      </c>
      <c r="O139" s="1362">
        <f>IFERROR(IF(C139="PORTIONS",G139/E139,K139/I139),1)</f>
        <v>3</v>
      </c>
      <c r="Q139" s="1326" t="s">
        <v>4563</v>
      </c>
      <c r="R139" s="1327" t="s">
        <v>4564</v>
      </c>
      <c r="S139" s="1327"/>
    </row>
    <row r="140" spans="2:19" ht="35.1" customHeight="1">
      <c r="B140" s="1351" t="s">
        <v>5401</v>
      </c>
      <c r="C140" s="1363">
        <v>68</v>
      </c>
      <c r="D140" s="1364" t="s">
        <v>5402</v>
      </c>
      <c r="E140" s="1365" t="s">
        <v>5409</v>
      </c>
      <c r="F140" s="1364" t="s">
        <v>4682</v>
      </c>
      <c r="G140" s="1366" t="s">
        <v>5161</v>
      </c>
      <c r="H140" s="1353" t="s">
        <v>4683</v>
      </c>
      <c r="I140" s="1367" t="s">
        <v>5486</v>
      </c>
      <c r="J140" s="1353" t="s">
        <v>3891</v>
      </c>
      <c r="K140" s="1368" t="s">
        <v>185</v>
      </c>
      <c r="L140" s="1369" t="s">
        <v>4684</v>
      </c>
      <c r="M140" s="1370" t="s">
        <v>5411</v>
      </c>
      <c r="N140" s="1371" t="s">
        <v>4685</v>
      </c>
      <c r="O140" s="1372" t="s">
        <v>5410</v>
      </c>
      <c r="Q140" s="1326" t="s">
        <v>5421</v>
      </c>
      <c r="R140" s="1327" t="s">
        <v>5422</v>
      </c>
      <c r="S140" s="1327"/>
    </row>
    <row r="141" spans="2:19" ht="35.1" customHeight="1">
      <c r="B141" s="1373" t="s">
        <v>4686</v>
      </c>
      <c r="C141" s="1979" t="s">
        <v>5487</v>
      </c>
      <c r="D141" s="1979"/>
      <c r="E141" s="1979"/>
      <c r="F141" s="1979"/>
      <c r="G141" s="1979"/>
      <c r="H141" s="1374" t="s">
        <v>5407</v>
      </c>
      <c r="I141" s="1979" t="s">
        <v>5488</v>
      </c>
      <c r="J141" s="1979"/>
      <c r="K141" s="1979"/>
      <c r="L141" s="1374" t="s">
        <v>4687</v>
      </c>
      <c r="M141" s="1980" t="s">
        <v>5489</v>
      </c>
      <c r="N141" s="1980"/>
      <c r="O141" s="1981"/>
      <c r="Q141" s="1326" t="s">
        <v>5425</v>
      </c>
      <c r="R141" s="1327" t="s">
        <v>5426</v>
      </c>
      <c r="S141" s="1327"/>
    </row>
    <row r="142" spans="2:19" ht="35.1" customHeight="1">
      <c r="B142" s="1375"/>
      <c r="C142" s="1297"/>
      <c r="D142" s="1297"/>
      <c r="E142" s="1376"/>
      <c r="F142" s="1377" t="str">
        <f>"cellule "&amp;ADDRESS(ROW(C139),COLUMN(C139),4)</f>
        <v>cellule C139</v>
      </c>
      <c r="G142" s="1378"/>
      <c r="H142" s="1378"/>
      <c r="I142" s="1301"/>
      <c r="J142" s="1301"/>
      <c r="K142" s="1301"/>
      <c r="L142" s="1301"/>
      <c r="M142" s="1301"/>
      <c r="N142" s="1301"/>
      <c r="O142" s="1379"/>
      <c r="Q142" s="1326" t="s">
        <v>5428</v>
      </c>
      <c r="R142" s="1327" t="s">
        <v>5429</v>
      </c>
      <c r="S142" s="1327"/>
    </row>
    <row r="143" spans="2:19" ht="35.1" customHeight="1">
      <c r="B143" s="1380" t="s">
        <v>911</v>
      </c>
      <c r="C143" s="1381" t="s">
        <v>912</v>
      </c>
      <c r="D143" s="1381" t="s">
        <v>3517</v>
      </c>
      <c r="E143" s="1381" t="s">
        <v>914</v>
      </c>
      <c r="F143" s="1382" t="s">
        <v>4514</v>
      </c>
      <c r="G143" s="1382"/>
      <c r="H143" s="1382"/>
      <c r="I143" s="1305" t="s">
        <v>4535</v>
      </c>
      <c r="J143" s="1305" t="s">
        <v>3888</v>
      </c>
      <c r="K143" s="1305"/>
      <c r="L143" s="1305" t="s">
        <v>4536</v>
      </c>
      <c r="M143" s="1305"/>
      <c r="N143" s="1305"/>
      <c r="O143" s="1383"/>
      <c r="Q143" s="1326" t="s">
        <v>5431</v>
      </c>
      <c r="R143" s="1327" t="s">
        <v>5432</v>
      </c>
      <c r="S143" s="1327"/>
    </row>
    <row r="144" spans="2:19" ht="35.1" customHeight="1">
      <c r="B144" s="1384" t="s">
        <v>4038</v>
      </c>
      <c r="C144" s="1385">
        <v>1.8</v>
      </c>
      <c r="D144" s="1386" t="s">
        <v>1239</v>
      </c>
      <c r="E144" s="1387">
        <f t="shared" ref="E144:E149" si="4">IF(C144="","",IF(OR(D144="KG",D144="L"),ROUND(C144*$O$139,2),ROUND(C144*$O$139,0)))</f>
        <v>5.4</v>
      </c>
      <c r="F144" s="1311" t="s">
        <v>4517</v>
      </c>
      <c r="G144" s="1311"/>
      <c r="H144" s="1311"/>
      <c r="I144" s="1388" t="s">
        <v>4538</v>
      </c>
      <c r="J144" s="1324" t="s">
        <v>4539</v>
      </c>
      <c r="K144" s="1324"/>
      <c r="L144" s="1324" t="s">
        <v>4540</v>
      </c>
      <c r="M144" s="1324"/>
      <c r="N144" s="1324"/>
      <c r="O144" s="1389"/>
    </row>
    <row r="145" spans="2:19" ht="35.1" customHeight="1">
      <c r="B145" s="1384" t="s">
        <v>4688</v>
      </c>
      <c r="C145" s="1385">
        <v>5</v>
      </c>
      <c r="D145" s="1386" t="s">
        <v>1289</v>
      </c>
      <c r="E145" s="1387">
        <f t="shared" si="4"/>
        <v>15</v>
      </c>
      <c r="F145" s="1311" t="s">
        <v>4523</v>
      </c>
      <c r="G145" s="1311"/>
      <c r="H145" s="1311"/>
      <c r="I145" s="1323" t="s">
        <v>4542</v>
      </c>
      <c r="J145" s="1324" t="s">
        <v>4543</v>
      </c>
      <c r="K145" s="1324"/>
      <c r="L145" s="1324" t="s">
        <v>4544</v>
      </c>
      <c r="M145" s="1324"/>
      <c r="N145" s="1324"/>
      <c r="O145" s="1389"/>
    </row>
    <row r="146" spans="2:19" ht="35.1" customHeight="1">
      <c r="B146" s="1384" t="s">
        <v>4689</v>
      </c>
      <c r="C146" s="1385">
        <v>15</v>
      </c>
      <c r="D146" s="1386" t="s">
        <v>1255</v>
      </c>
      <c r="E146" s="1387">
        <f t="shared" si="4"/>
        <v>45</v>
      </c>
      <c r="F146" s="1311" t="s">
        <v>4524</v>
      </c>
      <c r="G146" s="1311"/>
      <c r="H146" s="1311"/>
      <c r="I146" s="1982" t="s">
        <v>4548</v>
      </c>
      <c r="J146" s="1983" t="s">
        <v>4549</v>
      </c>
      <c r="K146" s="1983"/>
      <c r="L146" s="1983" t="s">
        <v>4550</v>
      </c>
      <c r="M146" s="1983"/>
      <c r="N146" s="1983"/>
      <c r="O146" s="1984"/>
    </row>
    <row r="147" spans="2:19" ht="35.1" customHeight="1">
      <c r="B147" s="1384" t="s">
        <v>4690</v>
      </c>
      <c r="C147" s="1385">
        <v>8</v>
      </c>
      <c r="D147" s="1386" t="s">
        <v>1255</v>
      </c>
      <c r="E147" s="1387">
        <f t="shared" si="4"/>
        <v>24</v>
      </c>
      <c r="F147" s="1311" t="s">
        <v>5490</v>
      </c>
      <c r="G147" s="1311"/>
      <c r="H147" s="1311"/>
      <c r="I147" s="1982"/>
      <c r="J147" s="1983"/>
      <c r="K147" s="1983"/>
      <c r="L147" s="1983"/>
      <c r="M147" s="1983"/>
      <c r="N147" s="1983"/>
      <c r="O147" s="1984"/>
    </row>
    <row r="148" spans="2:19" ht="35.1" customHeight="1">
      <c r="B148" s="1384" t="s">
        <v>3620</v>
      </c>
      <c r="C148" s="1385">
        <v>16</v>
      </c>
      <c r="D148" s="1386" t="s">
        <v>1255</v>
      </c>
      <c r="E148" s="1387">
        <f t="shared" si="4"/>
        <v>48</v>
      </c>
      <c r="F148" s="1311" t="s">
        <v>4525</v>
      </c>
      <c r="G148" s="1311"/>
      <c r="H148" s="1311"/>
      <c r="I148" s="1390"/>
      <c r="J148" s="1390"/>
      <c r="K148" s="1390"/>
      <c r="L148" s="1390"/>
      <c r="M148" s="1390"/>
      <c r="N148" s="1390"/>
      <c r="O148" s="1391"/>
    </row>
    <row r="149" spans="2:19" ht="35.1" customHeight="1">
      <c r="B149" s="1384" t="s">
        <v>3624</v>
      </c>
      <c r="C149" s="1385">
        <v>4</v>
      </c>
      <c r="D149" s="1386" t="s">
        <v>1255</v>
      </c>
      <c r="E149" s="1387">
        <f t="shared" si="4"/>
        <v>12</v>
      </c>
      <c r="F149" s="1311"/>
      <c r="G149" s="1311"/>
      <c r="H149" s="1311"/>
      <c r="I149" s="1390"/>
      <c r="J149" s="1390"/>
      <c r="K149" s="1390"/>
      <c r="L149" s="1390"/>
      <c r="M149" s="1390"/>
      <c r="N149" s="1390"/>
      <c r="O149" s="1391"/>
    </row>
    <row r="150" spans="2:19" ht="35.1" customHeight="1">
      <c r="B150" s="1375"/>
      <c r="C150" s="1297"/>
      <c r="D150" s="1297"/>
      <c r="E150" s="1297"/>
      <c r="F150" s="1301"/>
      <c r="G150" s="1301"/>
      <c r="H150" s="1301"/>
      <c r="I150" s="1301"/>
      <c r="J150" s="1301"/>
      <c r="K150" s="1301"/>
      <c r="L150" s="1301"/>
      <c r="M150" s="1301"/>
      <c r="N150" s="1301"/>
      <c r="O150" s="1394"/>
    </row>
    <row r="151" spans="2:19" ht="35.1" customHeight="1">
      <c r="B151" s="1392" t="s">
        <v>4691</v>
      </c>
      <c r="C151" s="1974" t="s">
        <v>5491</v>
      </c>
      <c r="D151" s="1974"/>
      <c r="E151" s="1974"/>
      <c r="F151" s="1974"/>
      <c r="G151" s="1974"/>
      <c r="H151" s="1974"/>
      <c r="I151" s="1974"/>
      <c r="J151" s="1974"/>
      <c r="K151" s="1974"/>
      <c r="L151" s="1974"/>
      <c r="M151" s="1974"/>
      <c r="N151" s="1974"/>
      <c r="O151" s="1975"/>
    </row>
    <row r="152" spans="2:19" ht="35.1" customHeight="1" thickBot="1">
      <c r="B152" s="1393" t="s">
        <v>4692</v>
      </c>
      <c r="C152" s="1976" t="s">
        <v>5492</v>
      </c>
      <c r="D152" s="1976"/>
      <c r="E152" s="1976"/>
      <c r="F152" s="1976"/>
      <c r="G152" s="1976"/>
      <c r="H152" s="1976"/>
      <c r="I152" s="1976"/>
      <c r="J152" s="1976"/>
      <c r="K152" s="1976"/>
      <c r="L152" s="1976"/>
      <c r="M152" s="1976"/>
      <c r="N152" s="1976"/>
      <c r="O152" s="1977"/>
    </row>
    <row r="153" spans="2:19" ht="35.1" customHeight="1" thickBot="1">
      <c r="B153" s="1339" t="s">
        <v>4677</v>
      </c>
      <c r="C153" s="1340" t="str">
        <f>"▼cellule "&amp;ADDRESS(ROW(C155),COLUMN(C155),4)&amp;" "&amp;"choisir Portion ou POIDS PRINCIPAL"</f>
        <v>▼cellule C155 choisir Portion ou POIDS PRINCIPAL</v>
      </c>
      <c r="D153" s="1341"/>
      <c r="E153" s="1297"/>
      <c r="F153" s="1297"/>
      <c r="G153" s="1297"/>
      <c r="H153" s="1297"/>
      <c r="I153" s="1297"/>
      <c r="J153" s="1297"/>
      <c r="K153" s="1297"/>
      <c r="L153" s="1297"/>
      <c r="M153" s="1297"/>
      <c r="N153" s="1297"/>
      <c r="O153" s="1297"/>
    </row>
    <row r="154" spans="2:19" ht="35.1" customHeight="1">
      <c r="B154" s="1342" t="s">
        <v>4545</v>
      </c>
      <c r="C154" s="1343" t="s">
        <v>1737</v>
      </c>
      <c r="D154" s="1991" t="s">
        <v>4546</v>
      </c>
      <c r="E154" s="1991"/>
      <c r="F154" s="1344" t="s">
        <v>4547</v>
      </c>
      <c r="G154" s="1345"/>
      <c r="H154" s="1345" t="s">
        <v>5486</v>
      </c>
      <c r="I154" s="1346"/>
      <c r="J154" s="1347" t="str">
        <f>"vous avez choisi"&amp;" "&amp;C155</f>
        <v>vous avez choisi PORTIONS</v>
      </c>
      <c r="K154" s="1348"/>
      <c r="L154" s="1349" t="str">
        <f>IF(AND(G155&lt;&gt;"",K155&lt;&gt;""),"1 seule saisie &gt; Portions ou Principal ?",IF(AND(G155="",ISNUMBER(K155)),K155&amp;" "&amp;M155&amp;" "&amp;J155,IF(AND(K155="",ISNUMBER(G155)),G155&amp;" "&amp;F155,"")))</f>
        <v>1 seule saisie &gt; Portions ou Principal ?</v>
      </c>
      <c r="M154" s="1346"/>
      <c r="N154" s="1346"/>
      <c r="O154" s="1350"/>
      <c r="Q154" s="1305" t="s">
        <v>4558</v>
      </c>
      <c r="R154" s="1305" t="s">
        <v>4559</v>
      </c>
      <c r="S154" s="1305"/>
    </row>
    <row r="155" spans="2:19" ht="35.1" customHeight="1">
      <c r="B155" s="1351" t="s">
        <v>4535</v>
      </c>
      <c r="C155" s="1352" t="s">
        <v>4538</v>
      </c>
      <c r="D155" s="1353" t="s">
        <v>3503</v>
      </c>
      <c r="E155" s="1354">
        <v>10</v>
      </c>
      <c r="F155" s="1355" t="s">
        <v>4678</v>
      </c>
      <c r="G155" s="1356">
        <v>10</v>
      </c>
      <c r="H155" s="1353" t="s">
        <v>4679</v>
      </c>
      <c r="I155" s="1357">
        <v>2</v>
      </c>
      <c r="J155" s="1355" t="s">
        <v>4680</v>
      </c>
      <c r="K155" s="1358">
        <v>2</v>
      </c>
      <c r="L155" s="1359" t="s">
        <v>4681</v>
      </c>
      <c r="M155" s="1360" t="s">
        <v>1239</v>
      </c>
      <c r="N155" s="1361" t="str">
        <f>"COEFFICIENT "&amp;" "&amp;C155</f>
        <v>COEFFICIENT  PORTIONS</v>
      </c>
      <c r="O155" s="1362">
        <f>IFERROR(IF(C155="PORTIONS",G155/E155,K155/I155),1)</f>
        <v>1</v>
      </c>
      <c r="Q155" s="1326" t="s">
        <v>4563</v>
      </c>
      <c r="R155" s="1327" t="s">
        <v>4564</v>
      </c>
      <c r="S155" s="1327"/>
    </row>
    <row r="156" spans="2:19" ht="35.1" customHeight="1">
      <c r="B156" s="1351" t="s">
        <v>5401</v>
      </c>
      <c r="C156" s="1363">
        <v>68</v>
      </c>
      <c r="D156" s="1364" t="s">
        <v>5402</v>
      </c>
      <c r="E156" s="1365" t="s">
        <v>5409</v>
      </c>
      <c r="F156" s="1364" t="s">
        <v>4682</v>
      </c>
      <c r="G156" s="1366" t="s">
        <v>5161</v>
      </c>
      <c r="H156" s="1353" t="s">
        <v>4683</v>
      </c>
      <c r="I156" s="1367" t="s">
        <v>5486</v>
      </c>
      <c r="J156" s="1353" t="s">
        <v>3891</v>
      </c>
      <c r="K156" s="1368" t="s">
        <v>185</v>
      </c>
      <c r="L156" s="1369" t="s">
        <v>4684</v>
      </c>
      <c r="M156" s="1370" t="s">
        <v>5411</v>
      </c>
      <c r="N156" s="1371" t="s">
        <v>4685</v>
      </c>
      <c r="O156" s="1372" t="s">
        <v>5410</v>
      </c>
      <c r="Q156" s="1326" t="s">
        <v>5421</v>
      </c>
      <c r="R156" s="1327" t="s">
        <v>5422</v>
      </c>
      <c r="S156" s="1327"/>
    </row>
    <row r="157" spans="2:19" ht="35.1" customHeight="1">
      <c r="B157" s="1373" t="s">
        <v>4686</v>
      </c>
      <c r="C157" s="1979" t="s">
        <v>5487</v>
      </c>
      <c r="D157" s="1979"/>
      <c r="E157" s="1979"/>
      <c r="F157" s="1979"/>
      <c r="G157" s="1979"/>
      <c r="H157" s="1374" t="s">
        <v>5407</v>
      </c>
      <c r="I157" s="1979" t="s">
        <v>5488</v>
      </c>
      <c r="J157" s="1979"/>
      <c r="K157" s="1979"/>
      <c r="L157" s="1374" t="s">
        <v>4687</v>
      </c>
      <c r="M157" s="1980" t="s">
        <v>5489</v>
      </c>
      <c r="N157" s="1980"/>
      <c r="O157" s="1981"/>
      <c r="Q157" s="1326" t="s">
        <v>5425</v>
      </c>
      <c r="R157" s="1327" t="s">
        <v>5426</v>
      </c>
      <c r="S157" s="1327"/>
    </row>
    <row r="158" spans="2:19" ht="35.1" customHeight="1">
      <c r="B158" s="1375"/>
      <c r="C158" s="1297"/>
      <c r="D158" s="1297"/>
      <c r="E158" s="1376"/>
      <c r="F158" s="1377" t="str">
        <f>"cellule "&amp;ADDRESS(ROW(C155),COLUMN(C155),4)</f>
        <v>cellule C155</v>
      </c>
      <c r="G158" s="1378"/>
      <c r="H158" s="1378"/>
      <c r="I158" s="1301"/>
      <c r="J158" s="1301"/>
      <c r="K158" s="1301"/>
      <c r="L158" s="1301"/>
      <c r="M158" s="1301"/>
      <c r="N158" s="1301"/>
      <c r="O158" s="1379"/>
      <c r="Q158" s="1326" t="s">
        <v>5428</v>
      </c>
      <c r="R158" s="1327" t="s">
        <v>5429</v>
      </c>
      <c r="S158" s="1327"/>
    </row>
    <row r="159" spans="2:19" ht="35.1" customHeight="1">
      <c r="B159" s="1380" t="s">
        <v>911</v>
      </c>
      <c r="C159" s="1381" t="s">
        <v>912</v>
      </c>
      <c r="D159" s="1381" t="s">
        <v>3517</v>
      </c>
      <c r="E159" s="1381" t="s">
        <v>914</v>
      </c>
      <c r="F159" s="1382" t="s">
        <v>4514</v>
      </c>
      <c r="G159" s="1382"/>
      <c r="H159" s="1382"/>
      <c r="I159" s="1305" t="s">
        <v>4535</v>
      </c>
      <c r="J159" s="1305" t="s">
        <v>3888</v>
      </c>
      <c r="K159" s="1305"/>
      <c r="L159" s="1305" t="s">
        <v>4536</v>
      </c>
      <c r="M159" s="1305"/>
      <c r="N159" s="1305"/>
      <c r="O159" s="1383"/>
      <c r="Q159" s="1326" t="s">
        <v>5431</v>
      </c>
      <c r="R159" s="1327" t="s">
        <v>5432</v>
      </c>
      <c r="S159" s="1327"/>
    </row>
    <row r="160" spans="2:19" ht="35.1" customHeight="1">
      <c r="B160" s="1384" t="s">
        <v>4546</v>
      </c>
      <c r="C160" s="1385">
        <v>2</v>
      </c>
      <c r="D160" s="1386" t="s">
        <v>1239</v>
      </c>
      <c r="E160" s="1387">
        <f t="shared" ref="E160:E165" si="5">IF(C160="","",IF(OR(D160="KG",D160="L"),ROUND(C160*$O$155,2),ROUND(C160*$O$155,0)))</f>
        <v>2</v>
      </c>
      <c r="F160" s="1311" t="s">
        <v>4517</v>
      </c>
      <c r="G160" s="1311"/>
      <c r="H160" s="1311"/>
      <c r="I160" s="1388" t="s">
        <v>4538</v>
      </c>
      <c r="J160" s="1324" t="s">
        <v>4539</v>
      </c>
      <c r="K160" s="1324"/>
      <c r="L160" s="1324" t="s">
        <v>4540</v>
      </c>
      <c r="M160" s="1324"/>
      <c r="N160" s="1324"/>
      <c r="O160" s="1389"/>
    </row>
    <row r="161" spans="2:19" ht="35.1" customHeight="1">
      <c r="B161" s="1384" t="s">
        <v>4688</v>
      </c>
      <c r="C161" s="1385">
        <v>5</v>
      </c>
      <c r="D161" s="1386" t="s">
        <v>1289</v>
      </c>
      <c r="E161" s="1387">
        <f t="shared" si="5"/>
        <v>5</v>
      </c>
      <c r="F161" s="1311" t="s">
        <v>4523</v>
      </c>
      <c r="G161" s="1311"/>
      <c r="H161" s="1311"/>
      <c r="I161" s="1323" t="s">
        <v>4542</v>
      </c>
      <c r="J161" s="1324" t="s">
        <v>4543</v>
      </c>
      <c r="K161" s="1324"/>
      <c r="L161" s="1324" t="s">
        <v>4544</v>
      </c>
      <c r="M161" s="1324"/>
      <c r="N161" s="1324"/>
      <c r="O161" s="1389"/>
    </row>
    <row r="162" spans="2:19" ht="35.1" customHeight="1">
      <c r="B162" s="1384" t="s">
        <v>4689</v>
      </c>
      <c r="C162" s="1385">
        <v>15</v>
      </c>
      <c r="D162" s="1386" t="s">
        <v>1255</v>
      </c>
      <c r="E162" s="1387">
        <f t="shared" si="5"/>
        <v>15</v>
      </c>
      <c r="F162" s="1311" t="s">
        <v>4524</v>
      </c>
      <c r="G162" s="1311"/>
      <c r="H162" s="1311"/>
      <c r="I162" s="1982" t="s">
        <v>4548</v>
      </c>
      <c r="J162" s="1983" t="s">
        <v>4549</v>
      </c>
      <c r="K162" s="1983"/>
      <c r="L162" s="1983" t="s">
        <v>4550</v>
      </c>
      <c r="M162" s="1983"/>
      <c r="N162" s="1983"/>
      <c r="O162" s="1984"/>
    </row>
    <row r="163" spans="2:19" ht="35.1" customHeight="1">
      <c r="B163" s="1384" t="s">
        <v>4690</v>
      </c>
      <c r="C163" s="1385">
        <v>8</v>
      </c>
      <c r="D163" s="1386" t="s">
        <v>1255</v>
      </c>
      <c r="E163" s="1387">
        <f t="shared" si="5"/>
        <v>8</v>
      </c>
      <c r="F163" s="1311" t="s">
        <v>5490</v>
      </c>
      <c r="G163" s="1311"/>
      <c r="H163" s="1311"/>
      <c r="I163" s="1982"/>
      <c r="J163" s="1983"/>
      <c r="K163" s="1983"/>
      <c r="L163" s="1983"/>
      <c r="M163" s="1983"/>
      <c r="N163" s="1983"/>
      <c r="O163" s="1984"/>
    </row>
    <row r="164" spans="2:19" ht="35.1" customHeight="1">
      <c r="B164" s="1384" t="s">
        <v>3620</v>
      </c>
      <c r="C164" s="1385">
        <v>16</v>
      </c>
      <c r="D164" s="1386" t="s">
        <v>1255</v>
      </c>
      <c r="E164" s="1387">
        <f t="shared" si="5"/>
        <v>16</v>
      </c>
      <c r="F164" s="1311" t="s">
        <v>4525</v>
      </c>
      <c r="G164" s="1311"/>
      <c r="H164" s="1311"/>
      <c r="I164" s="1390"/>
      <c r="J164" s="1390"/>
      <c r="K164" s="1390"/>
      <c r="L164" s="1390"/>
      <c r="M164" s="1390"/>
      <c r="N164" s="1390"/>
      <c r="O164" s="1391"/>
    </row>
    <row r="165" spans="2:19" ht="35.1" customHeight="1">
      <c r="B165" s="1384" t="s">
        <v>3624</v>
      </c>
      <c r="C165" s="1385">
        <v>4</v>
      </c>
      <c r="D165" s="1386" t="s">
        <v>1255</v>
      </c>
      <c r="E165" s="1387">
        <f t="shared" si="5"/>
        <v>4</v>
      </c>
      <c r="F165" s="1311"/>
      <c r="G165" s="1311"/>
      <c r="H165" s="1311"/>
      <c r="I165" s="1390"/>
      <c r="J165" s="1390"/>
      <c r="K165" s="1390"/>
      <c r="L165" s="1390"/>
      <c r="M165" s="1390"/>
      <c r="N165" s="1390"/>
      <c r="O165" s="1391"/>
    </row>
    <row r="166" spans="2:19" ht="35.1" customHeight="1">
      <c r="B166" s="1375"/>
      <c r="C166" s="1297"/>
      <c r="D166" s="1297"/>
      <c r="E166" s="1297"/>
      <c r="F166" s="1301"/>
      <c r="G166" s="1301"/>
      <c r="H166" s="1301"/>
      <c r="I166" s="1301"/>
      <c r="J166" s="1301"/>
      <c r="K166" s="1301"/>
      <c r="L166" s="1301"/>
      <c r="M166" s="1301"/>
      <c r="N166" s="1301"/>
      <c r="O166" s="1394"/>
    </row>
    <row r="167" spans="2:19" ht="35.1" customHeight="1">
      <c r="B167" s="1392" t="s">
        <v>4691</v>
      </c>
      <c r="C167" s="1974" t="s">
        <v>5491</v>
      </c>
      <c r="D167" s="1974"/>
      <c r="E167" s="1974"/>
      <c r="F167" s="1974"/>
      <c r="G167" s="1974"/>
      <c r="H167" s="1974"/>
      <c r="I167" s="1974"/>
      <c r="J167" s="1974"/>
      <c r="K167" s="1974"/>
      <c r="L167" s="1974"/>
      <c r="M167" s="1974"/>
      <c r="N167" s="1974"/>
      <c r="O167" s="1975"/>
    </row>
    <row r="168" spans="2:19" ht="35.1" customHeight="1" thickBot="1">
      <c r="B168" s="1393" t="s">
        <v>4692</v>
      </c>
      <c r="C168" s="1976" t="s">
        <v>5492</v>
      </c>
      <c r="D168" s="1976"/>
      <c r="E168" s="1976"/>
      <c r="F168" s="1976"/>
      <c r="G168" s="1976"/>
      <c r="H168" s="1976"/>
      <c r="I168" s="1976"/>
      <c r="J168" s="1976"/>
      <c r="K168" s="1976"/>
      <c r="L168" s="1976"/>
      <c r="M168" s="1976"/>
      <c r="N168" s="1976"/>
      <c r="O168" s="1977"/>
    </row>
    <row r="169" spans="2:19" ht="35.1" customHeight="1" thickBot="1">
      <c r="B169" s="1339" t="s">
        <v>4677</v>
      </c>
      <c r="C169" s="1340" t="str">
        <f>"▼cellule "&amp;ADDRESS(ROW(C171),COLUMN(C171),4)&amp;" "&amp;"choisir Portion ou POIDS PRINCIPAL"</f>
        <v>▼cellule C171 choisir Portion ou POIDS PRINCIPAL</v>
      </c>
      <c r="D169" s="1341"/>
      <c r="E169" s="1297"/>
      <c r="F169" s="1297"/>
      <c r="G169" s="1297"/>
      <c r="H169" s="1297"/>
      <c r="I169" s="1297"/>
      <c r="J169" s="1297"/>
      <c r="K169" s="1297"/>
      <c r="L169" s="1297"/>
      <c r="M169" s="1297"/>
      <c r="N169" s="1297"/>
      <c r="O169" s="1297"/>
    </row>
    <row r="170" spans="2:19" ht="35.1" customHeight="1">
      <c r="B170" s="1342" t="s">
        <v>4551</v>
      </c>
      <c r="C170" s="1343" t="s">
        <v>1737</v>
      </c>
      <c r="D170" s="1991" t="s">
        <v>4546</v>
      </c>
      <c r="E170" s="1991"/>
      <c r="F170" s="1344" t="s">
        <v>4547</v>
      </c>
      <c r="G170" s="1345"/>
      <c r="H170" s="1345" t="s">
        <v>5486</v>
      </c>
      <c r="I170" s="1346"/>
      <c r="J170" s="1347" t="str">
        <f>"vous avez choisi"&amp;" "&amp;C171</f>
        <v>vous avez choisi PORTIONS</v>
      </c>
      <c r="K170" s="1348"/>
      <c r="L170" s="1349" t="str">
        <f>IF(AND(G171&lt;&gt;"",K171&lt;&gt;""),"1 seule saisie &gt; Portions ou Principal ?",IF(AND(G171="",ISNUMBER(K171)),K171&amp;" "&amp;M171&amp;" "&amp;J171,IF(AND(K171="",ISNUMBER(G171)),G171&amp;" "&amp;F171,"")))</f>
        <v>1 seule saisie &gt; Portions ou Principal ?</v>
      </c>
      <c r="M170" s="1346"/>
      <c r="N170" s="1346"/>
      <c r="O170" s="1350"/>
      <c r="Q170" s="1305" t="s">
        <v>4558</v>
      </c>
      <c r="R170" s="1305" t="s">
        <v>4559</v>
      </c>
      <c r="S170" s="1305"/>
    </row>
    <row r="171" spans="2:19" ht="35.1" customHeight="1">
      <c r="B171" s="1351" t="s">
        <v>4535</v>
      </c>
      <c r="C171" s="1352" t="s">
        <v>4538</v>
      </c>
      <c r="D171" s="1353" t="s">
        <v>3503</v>
      </c>
      <c r="E171" s="1354">
        <v>10</v>
      </c>
      <c r="F171" s="1355" t="s">
        <v>4678</v>
      </c>
      <c r="G171" s="1356">
        <v>10</v>
      </c>
      <c r="H171" s="1353" t="s">
        <v>4679</v>
      </c>
      <c r="I171" s="1357">
        <v>2</v>
      </c>
      <c r="J171" s="1355" t="s">
        <v>4680</v>
      </c>
      <c r="K171" s="1358">
        <v>2</v>
      </c>
      <c r="L171" s="1359" t="s">
        <v>4681</v>
      </c>
      <c r="M171" s="1360" t="s">
        <v>1239</v>
      </c>
      <c r="N171" s="1361" t="str">
        <f>"COEFFICIENT "&amp;" "&amp;C171</f>
        <v>COEFFICIENT  PORTIONS</v>
      </c>
      <c r="O171" s="1362">
        <f>IFERROR(IF(C171="PORTIONS",G171/E171,K171/I171),1)</f>
        <v>1</v>
      </c>
      <c r="Q171" s="1326" t="s">
        <v>4563</v>
      </c>
      <c r="R171" s="1327" t="s">
        <v>4564</v>
      </c>
      <c r="S171" s="1327"/>
    </row>
    <row r="172" spans="2:19" ht="35.1" customHeight="1">
      <c r="B172" s="1351" t="s">
        <v>5401</v>
      </c>
      <c r="C172" s="1363">
        <v>68</v>
      </c>
      <c r="D172" s="1364" t="s">
        <v>5402</v>
      </c>
      <c r="E172" s="1365" t="s">
        <v>5409</v>
      </c>
      <c r="F172" s="1364" t="s">
        <v>4682</v>
      </c>
      <c r="G172" s="1366" t="s">
        <v>5161</v>
      </c>
      <c r="H172" s="1353" t="s">
        <v>4683</v>
      </c>
      <c r="I172" s="1367" t="s">
        <v>5486</v>
      </c>
      <c r="J172" s="1353" t="s">
        <v>3891</v>
      </c>
      <c r="K172" s="1368" t="s">
        <v>185</v>
      </c>
      <c r="L172" s="1369" t="s">
        <v>4684</v>
      </c>
      <c r="M172" s="1370" t="s">
        <v>5411</v>
      </c>
      <c r="N172" s="1371" t="s">
        <v>4685</v>
      </c>
      <c r="O172" s="1372" t="s">
        <v>5410</v>
      </c>
      <c r="Q172" s="1326" t="s">
        <v>5421</v>
      </c>
      <c r="R172" s="1327" t="s">
        <v>5422</v>
      </c>
      <c r="S172" s="1327"/>
    </row>
    <row r="173" spans="2:19" ht="35.1" customHeight="1">
      <c r="B173" s="1373" t="s">
        <v>4686</v>
      </c>
      <c r="C173" s="1979" t="s">
        <v>5487</v>
      </c>
      <c r="D173" s="1979"/>
      <c r="E173" s="1979"/>
      <c r="F173" s="1979"/>
      <c r="G173" s="1979"/>
      <c r="H173" s="1374" t="s">
        <v>5407</v>
      </c>
      <c r="I173" s="1979" t="s">
        <v>5488</v>
      </c>
      <c r="J173" s="1979"/>
      <c r="K173" s="1979"/>
      <c r="L173" s="1374" t="s">
        <v>4687</v>
      </c>
      <c r="M173" s="1980" t="s">
        <v>5489</v>
      </c>
      <c r="N173" s="1980"/>
      <c r="O173" s="1981"/>
      <c r="Q173" s="1326" t="s">
        <v>5425</v>
      </c>
      <c r="R173" s="1327" t="s">
        <v>5426</v>
      </c>
      <c r="S173" s="1327"/>
    </row>
    <row r="174" spans="2:19" ht="35.1" customHeight="1">
      <c r="B174" s="1375"/>
      <c r="C174" s="1297"/>
      <c r="D174" s="1297"/>
      <c r="E174" s="1376"/>
      <c r="F174" s="1377" t="str">
        <f>"cellule "&amp;ADDRESS(ROW(C171),COLUMN(C171),4)</f>
        <v>cellule C171</v>
      </c>
      <c r="G174" s="1378"/>
      <c r="H174" s="1378"/>
      <c r="I174" s="1301"/>
      <c r="J174" s="1301"/>
      <c r="K174" s="1301"/>
      <c r="L174" s="1301"/>
      <c r="M174" s="1301"/>
      <c r="N174" s="1301"/>
      <c r="O174" s="1379"/>
      <c r="Q174" s="1326" t="s">
        <v>5428</v>
      </c>
      <c r="R174" s="1327" t="s">
        <v>5429</v>
      </c>
      <c r="S174" s="1327"/>
    </row>
    <row r="175" spans="2:19" ht="35.1" customHeight="1">
      <c r="B175" s="1380" t="s">
        <v>911</v>
      </c>
      <c r="C175" s="1381" t="s">
        <v>912</v>
      </c>
      <c r="D175" s="1381" t="s">
        <v>3517</v>
      </c>
      <c r="E175" s="1381" t="s">
        <v>914</v>
      </c>
      <c r="F175" s="1382" t="s">
        <v>4514</v>
      </c>
      <c r="G175" s="1382"/>
      <c r="H175" s="1382"/>
      <c r="I175" s="1305" t="s">
        <v>4535</v>
      </c>
      <c r="J175" s="1305" t="s">
        <v>3888</v>
      </c>
      <c r="K175" s="1305"/>
      <c r="L175" s="1305" t="s">
        <v>4536</v>
      </c>
      <c r="M175" s="1305"/>
      <c r="N175" s="1305"/>
      <c r="O175" s="1383"/>
      <c r="Q175" s="1326" t="s">
        <v>5431</v>
      </c>
      <c r="R175" s="1327" t="s">
        <v>5432</v>
      </c>
      <c r="S175" s="1327"/>
    </row>
    <row r="176" spans="2:19" ht="35.1" customHeight="1">
      <c r="B176" s="1384" t="s">
        <v>4546</v>
      </c>
      <c r="C176" s="1385">
        <v>2</v>
      </c>
      <c r="D176" s="1386" t="s">
        <v>1239</v>
      </c>
      <c r="E176" s="1387">
        <f t="shared" ref="E176:E181" si="6">IF(C176="","",IF(OR(D176="KG",D176="L"),ROUND(C176*$O$171,2),ROUND(C176*$O$171,0)))</f>
        <v>2</v>
      </c>
      <c r="F176" s="1311" t="s">
        <v>4517</v>
      </c>
      <c r="G176" s="1311"/>
      <c r="H176" s="1311"/>
      <c r="I176" s="1388" t="s">
        <v>4538</v>
      </c>
      <c r="J176" s="1324" t="s">
        <v>4539</v>
      </c>
      <c r="K176" s="1324"/>
      <c r="L176" s="1324" t="s">
        <v>4540</v>
      </c>
      <c r="M176" s="1324"/>
      <c r="N176" s="1324"/>
      <c r="O176" s="1389"/>
    </row>
    <row r="177" spans="2:19" ht="35.1" customHeight="1">
      <c r="B177" s="1384" t="s">
        <v>4688</v>
      </c>
      <c r="C177" s="1385">
        <v>5</v>
      </c>
      <c r="D177" s="1386" t="s">
        <v>1289</v>
      </c>
      <c r="E177" s="1387">
        <f t="shared" si="6"/>
        <v>5</v>
      </c>
      <c r="F177" s="1311" t="s">
        <v>4523</v>
      </c>
      <c r="G177" s="1311"/>
      <c r="H177" s="1311"/>
      <c r="I177" s="1323" t="s">
        <v>4542</v>
      </c>
      <c r="J177" s="1324" t="s">
        <v>4543</v>
      </c>
      <c r="K177" s="1324"/>
      <c r="L177" s="1324" t="s">
        <v>4544</v>
      </c>
      <c r="M177" s="1324"/>
      <c r="N177" s="1324"/>
      <c r="O177" s="1389"/>
    </row>
    <row r="178" spans="2:19" ht="35.1" customHeight="1">
      <c r="B178" s="1384" t="s">
        <v>4689</v>
      </c>
      <c r="C178" s="1385">
        <v>15</v>
      </c>
      <c r="D178" s="1386" t="s">
        <v>1255</v>
      </c>
      <c r="E178" s="1387">
        <f t="shared" si="6"/>
        <v>15</v>
      </c>
      <c r="F178" s="1311" t="s">
        <v>4524</v>
      </c>
      <c r="G178" s="1311"/>
      <c r="H178" s="1311"/>
      <c r="I178" s="1982" t="s">
        <v>4548</v>
      </c>
      <c r="J178" s="1983" t="s">
        <v>4549</v>
      </c>
      <c r="K178" s="1983"/>
      <c r="L178" s="1983" t="s">
        <v>4550</v>
      </c>
      <c r="M178" s="1983"/>
      <c r="N178" s="1983"/>
      <c r="O178" s="1984"/>
    </row>
    <row r="179" spans="2:19" ht="35.1" customHeight="1">
      <c r="B179" s="1384" t="s">
        <v>4690</v>
      </c>
      <c r="C179" s="1385">
        <v>8</v>
      </c>
      <c r="D179" s="1386" t="s">
        <v>1255</v>
      </c>
      <c r="E179" s="1387">
        <f t="shared" si="6"/>
        <v>8</v>
      </c>
      <c r="F179" s="1311" t="s">
        <v>5490</v>
      </c>
      <c r="G179" s="1311"/>
      <c r="H179" s="1311"/>
      <c r="I179" s="1982"/>
      <c r="J179" s="1983"/>
      <c r="K179" s="1983"/>
      <c r="L179" s="1983"/>
      <c r="M179" s="1983"/>
      <c r="N179" s="1983"/>
      <c r="O179" s="1984"/>
    </row>
    <row r="180" spans="2:19" ht="35.1" customHeight="1">
      <c r="B180" s="1384" t="s">
        <v>3620</v>
      </c>
      <c r="C180" s="1385">
        <v>16</v>
      </c>
      <c r="D180" s="1386" t="s">
        <v>1255</v>
      </c>
      <c r="E180" s="1387">
        <f t="shared" si="6"/>
        <v>16</v>
      </c>
      <c r="F180" s="1311" t="s">
        <v>4525</v>
      </c>
      <c r="G180" s="1311"/>
      <c r="H180" s="1311"/>
      <c r="I180" s="1390"/>
      <c r="J180" s="1390"/>
      <c r="K180" s="1390"/>
      <c r="L180" s="1390"/>
      <c r="M180" s="1390"/>
      <c r="N180" s="1390"/>
      <c r="O180" s="1391"/>
    </row>
    <row r="181" spans="2:19" ht="35.1" customHeight="1">
      <c r="B181" s="1384" t="s">
        <v>3624</v>
      </c>
      <c r="C181" s="1385">
        <v>4</v>
      </c>
      <c r="D181" s="1386" t="s">
        <v>1255</v>
      </c>
      <c r="E181" s="1387">
        <f t="shared" si="6"/>
        <v>4</v>
      </c>
      <c r="F181" s="1311"/>
      <c r="G181" s="1311"/>
      <c r="H181" s="1311"/>
      <c r="I181" s="1390"/>
      <c r="J181" s="1390"/>
      <c r="K181" s="1390"/>
      <c r="L181" s="1390"/>
      <c r="M181" s="1390"/>
      <c r="N181" s="1390"/>
      <c r="O181" s="1391"/>
    </row>
    <row r="182" spans="2:19" ht="35.1" customHeight="1">
      <c r="B182" s="1375"/>
      <c r="C182" s="1297"/>
      <c r="D182" s="1297"/>
      <c r="E182" s="1297"/>
      <c r="F182" s="1301"/>
      <c r="G182" s="1301"/>
      <c r="H182" s="1301"/>
      <c r="I182" s="1301"/>
      <c r="J182" s="1301"/>
      <c r="K182" s="1301"/>
      <c r="L182" s="1301"/>
      <c r="M182" s="1301"/>
      <c r="N182" s="1301"/>
      <c r="O182" s="1394"/>
    </row>
    <row r="183" spans="2:19" ht="35.1" customHeight="1">
      <c r="B183" s="1392" t="s">
        <v>4691</v>
      </c>
      <c r="C183" s="1974" t="s">
        <v>5491</v>
      </c>
      <c r="D183" s="1974"/>
      <c r="E183" s="1974"/>
      <c r="F183" s="1974"/>
      <c r="G183" s="1974"/>
      <c r="H183" s="1974"/>
      <c r="I183" s="1974"/>
      <c r="J183" s="1974"/>
      <c r="K183" s="1974"/>
      <c r="L183" s="1974"/>
      <c r="M183" s="1974"/>
      <c r="N183" s="1974"/>
      <c r="O183" s="1975"/>
    </row>
    <row r="184" spans="2:19" ht="35.1" customHeight="1" thickBot="1">
      <c r="B184" s="1393" t="s">
        <v>4692</v>
      </c>
      <c r="C184" s="1976" t="s">
        <v>5492</v>
      </c>
      <c r="D184" s="1976"/>
      <c r="E184" s="1976"/>
      <c r="F184" s="1976"/>
      <c r="G184" s="1976"/>
      <c r="H184" s="1976"/>
      <c r="I184" s="1976"/>
      <c r="J184" s="1976"/>
      <c r="K184" s="1976"/>
      <c r="L184" s="1976"/>
      <c r="M184" s="1976"/>
      <c r="N184" s="1976"/>
      <c r="O184" s="1977"/>
    </row>
    <row r="185" spans="2:19" ht="35.1" customHeight="1" thickBot="1">
      <c r="B185" s="1339" t="s">
        <v>4677</v>
      </c>
      <c r="C185" s="1340" t="str">
        <f>"▼cellule "&amp;ADDRESS(ROW(C187),COLUMN(C187),4)&amp;" "&amp;"choisir Portion ou POIDS PRINCIPAL"</f>
        <v>▼cellule C187 choisir Portion ou POIDS PRINCIPAL</v>
      </c>
      <c r="D185" s="1341"/>
      <c r="E185" s="1297"/>
      <c r="F185" s="1297"/>
      <c r="G185" s="1297"/>
      <c r="H185" s="1297"/>
      <c r="I185" s="1297"/>
      <c r="J185" s="1297"/>
      <c r="K185" s="1297"/>
      <c r="L185" s="1297"/>
      <c r="M185" s="1297"/>
      <c r="N185" s="1297"/>
      <c r="O185" s="1297"/>
    </row>
    <row r="186" spans="2:19" ht="35.1" customHeight="1">
      <c r="B186" s="1342" t="s">
        <v>4552</v>
      </c>
      <c r="C186" s="1343" t="s">
        <v>1737</v>
      </c>
      <c r="D186" s="1991" t="s">
        <v>4553</v>
      </c>
      <c r="E186" s="1991"/>
      <c r="F186" s="1344" t="s">
        <v>4547</v>
      </c>
      <c r="G186" s="1345"/>
      <c r="H186" s="1345" t="s">
        <v>5486</v>
      </c>
      <c r="I186" s="1346"/>
      <c r="J186" s="1347" t="str">
        <f>"vous avez choisi"&amp;" "&amp;C187</f>
        <v>vous avez choisi PORTIONS</v>
      </c>
      <c r="K186" s="1348"/>
      <c r="L186" s="1349" t="str">
        <f>IF(AND(G187&lt;&gt;"",K187&lt;&gt;""),"1 seule saisie &gt; Portions ou Principal ?",IF(AND(G187="",ISNUMBER(K187)),K187&amp;" "&amp;M187&amp;" "&amp;J187,IF(AND(K187="",ISNUMBER(G187)),G187&amp;" "&amp;F187,"")))</f>
        <v>1 seule saisie &gt; Portions ou Principal ?</v>
      </c>
      <c r="M186" s="1346"/>
      <c r="N186" s="1346"/>
      <c r="O186" s="1350"/>
      <c r="Q186" s="1305" t="s">
        <v>4558</v>
      </c>
      <c r="R186" s="1305" t="s">
        <v>4559</v>
      </c>
      <c r="S186" s="1305"/>
    </row>
    <row r="187" spans="2:19" ht="35.1" customHeight="1">
      <c r="B187" s="1351" t="s">
        <v>4535</v>
      </c>
      <c r="C187" s="1352" t="s">
        <v>4538</v>
      </c>
      <c r="D187" s="1353" t="s">
        <v>3503</v>
      </c>
      <c r="E187" s="1354">
        <v>10</v>
      </c>
      <c r="F187" s="1355" t="s">
        <v>4678</v>
      </c>
      <c r="G187" s="1356">
        <v>180</v>
      </c>
      <c r="H187" s="1353" t="s">
        <v>4679</v>
      </c>
      <c r="I187" s="1357">
        <v>2</v>
      </c>
      <c r="J187" s="1355" t="s">
        <v>4680</v>
      </c>
      <c r="K187" s="1358">
        <v>2</v>
      </c>
      <c r="L187" s="1359" t="s">
        <v>4681</v>
      </c>
      <c r="M187" s="1360" t="s">
        <v>1239</v>
      </c>
      <c r="N187" s="1361" t="str">
        <f>"COEFFICIENT "&amp;" "&amp;C187</f>
        <v>COEFFICIENT  PORTIONS</v>
      </c>
      <c r="O187" s="1362">
        <f>IFERROR(IF(C187="PORTIONS",G187/E187,K187/I187),1)</f>
        <v>18</v>
      </c>
      <c r="Q187" s="1326" t="s">
        <v>4563</v>
      </c>
      <c r="R187" s="1327" t="s">
        <v>4564</v>
      </c>
      <c r="S187" s="1327"/>
    </row>
    <row r="188" spans="2:19" ht="35.1" customHeight="1">
      <c r="B188" s="1351" t="s">
        <v>5401</v>
      </c>
      <c r="C188" s="1363">
        <v>68</v>
      </c>
      <c r="D188" s="1364" t="s">
        <v>5402</v>
      </c>
      <c r="E188" s="1365" t="s">
        <v>5409</v>
      </c>
      <c r="F188" s="1364" t="s">
        <v>4682</v>
      </c>
      <c r="G188" s="1366" t="s">
        <v>5161</v>
      </c>
      <c r="H188" s="1353" t="s">
        <v>4683</v>
      </c>
      <c r="I188" s="1367" t="s">
        <v>5486</v>
      </c>
      <c r="J188" s="1353" t="s">
        <v>3891</v>
      </c>
      <c r="K188" s="1368" t="s">
        <v>185</v>
      </c>
      <c r="L188" s="1369" t="s">
        <v>4684</v>
      </c>
      <c r="M188" s="1370" t="s">
        <v>5411</v>
      </c>
      <c r="N188" s="1371" t="s">
        <v>4685</v>
      </c>
      <c r="O188" s="1372" t="s">
        <v>5410</v>
      </c>
      <c r="Q188" s="1326" t="s">
        <v>5421</v>
      </c>
      <c r="R188" s="1327" t="s">
        <v>5422</v>
      </c>
      <c r="S188" s="1327"/>
    </row>
    <row r="189" spans="2:19" ht="35.1" customHeight="1">
      <c r="B189" s="1373" t="s">
        <v>4686</v>
      </c>
      <c r="C189" s="1979" t="s">
        <v>5487</v>
      </c>
      <c r="D189" s="1979"/>
      <c r="E189" s="1979"/>
      <c r="F189" s="1979"/>
      <c r="G189" s="1979"/>
      <c r="H189" s="1374" t="s">
        <v>5407</v>
      </c>
      <c r="I189" s="1979" t="s">
        <v>5488</v>
      </c>
      <c r="J189" s="1979"/>
      <c r="K189" s="1979"/>
      <c r="L189" s="1374" t="s">
        <v>4687</v>
      </c>
      <c r="M189" s="1980" t="s">
        <v>5489</v>
      </c>
      <c r="N189" s="1980"/>
      <c r="O189" s="1981"/>
      <c r="Q189" s="1326" t="s">
        <v>5425</v>
      </c>
      <c r="R189" s="1327" t="s">
        <v>5426</v>
      </c>
      <c r="S189" s="1327"/>
    </row>
    <row r="190" spans="2:19" ht="35.1" customHeight="1">
      <c r="B190" s="1375"/>
      <c r="C190" s="1297"/>
      <c r="D190" s="1297"/>
      <c r="E190" s="1376"/>
      <c r="F190" s="1377" t="str">
        <f>"cellule "&amp;ADDRESS(ROW(C187),COLUMN(C187),4)</f>
        <v>cellule C187</v>
      </c>
      <c r="G190" s="1378"/>
      <c r="H190" s="1378"/>
      <c r="I190" s="1301"/>
      <c r="J190" s="1301"/>
      <c r="K190" s="1301"/>
      <c r="L190" s="1301"/>
      <c r="M190" s="1301"/>
      <c r="N190" s="1301"/>
      <c r="O190" s="1379"/>
      <c r="Q190" s="1326" t="s">
        <v>5428</v>
      </c>
      <c r="R190" s="1327" t="s">
        <v>5429</v>
      </c>
      <c r="S190" s="1327"/>
    </row>
    <row r="191" spans="2:19" ht="35.1" customHeight="1">
      <c r="B191" s="1380" t="s">
        <v>911</v>
      </c>
      <c r="C191" s="1381" t="s">
        <v>912</v>
      </c>
      <c r="D191" s="1381" t="s">
        <v>3517</v>
      </c>
      <c r="E191" s="1381" t="s">
        <v>914</v>
      </c>
      <c r="F191" s="1382" t="s">
        <v>4514</v>
      </c>
      <c r="G191" s="1382"/>
      <c r="H191" s="1382"/>
      <c r="I191" s="1305" t="s">
        <v>4535</v>
      </c>
      <c r="J191" s="1305" t="s">
        <v>3888</v>
      </c>
      <c r="K191" s="1305"/>
      <c r="L191" s="1305" t="s">
        <v>4536</v>
      </c>
      <c r="M191" s="1305"/>
      <c r="N191" s="1305"/>
      <c r="O191" s="1383"/>
      <c r="Q191" s="1326" t="s">
        <v>5431</v>
      </c>
      <c r="R191" s="1327" t="s">
        <v>5432</v>
      </c>
      <c r="S191" s="1327"/>
    </row>
    <row r="192" spans="2:19" ht="35.1" customHeight="1">
      <c r="B192" s="1384" t="s">
        <v>4553</v>
      </c>
      <c r="C192" s="1385">
        <v>2</v>
      </c>
      <c r="D192" s="1386" t="s">
        <v>1239</v>
      </c>
      <c r="E192" s="1387">
        <f t="shared" ref="E192:E197" si="7">IF(C192="","",IF(OR(D192="KG",D192="L"),ROUND(C192*$O$187,2),ROUND(C192*$O$187,0)))</f>
        <v>36</v>
      </c>
      <c r="F192" s="1311" t="s">
        <v>4517</v>
      </c>
      <c r="G192" s="1311"/>
      <c r="H192" s="1311"/>
      <c r="I192" s="1388" t="s">
        <v>4538</v>
      </c>
      <c r="J192" s="1324" t="s">
        <v>4539</v>
      </c>
      <c r="K192" s="1324"/>
      <c r="L192" s="1324" t="s">
        <v>4540</v>
      </c>
      <c r="M192" s="1324"/>
      <c r="N192" s="1324"/>
      <c r="O192" s="1389"/>
    </row>
    <row r="193" spans="2:19" ht="35.1" customHeight="1">
      <c r="B193" s="1384" t="s">
        <v>4688</v>
      </c>
      <c r="C193" s="1385">
        <v>5</v>
      </c>
      <c r="D193" s="1386" t="s">
        <v>1289</v>
      </c>
      <c r="E193" s="1387">
        <f t="shared" si="7"/>
        <v>90</v>
      </c>
      <c r="F193" s="1311" t="s">
        <v>4523</v>
      </c>
      <c r="G193" s="1311"/>
      <c r="H193" s="1311"/>
      <c r="I193" s="1323" t="s">
        <v>4542</v>
      </c>
      <c r="J193" s="1324" t="s">
        <v>4543</v>
      </c>
      <c r="K193" s="1324"/>
      <c r="L193" s="1324" t="s">
        <v>4544</v>
      </c>
      <c r="M193" s="1324"/>
      <c r="N193" s="1324"/>
      <c r="O193" s="1389"/>
    </row>
    <row r="194" spans="2:19" ht="35.1" customHeight="1">
      <c r="B194" s="1384" t="s">
        <v>4689</v>
      </c>
      <c r="C194" s="1385">
        <v>15</v>
      </c>
      <c r="D194" s="1386" t="s">
        <v>1255</v>
      </c>
      <c r="E194" s="1387">
        <f t="shared" si="7"/>
        <v>270</v>
      </c>
      <c r="F194" s="1311" t="s">
        <v>4524</v>
      </c>
      <c r="G194" s="1311"/>
      <c r="H194" s="1311"/>
      <c r="I194" s="1982" t="s">
        <v>4548</v>
      </c>
      <c r="J194" s="1983" t="s">
        <v>4549</v>
      </c>
      <c r="K194" s="1983"/>
      <c r="L194" s="1983" t="s">
        <v>4550</v>
      </c>
      <c r="M194" s="1983"/>
      <c r="N194" s="1983"/>
      <c r="O194" s="1984"/>
    </row>
    <row r="195" spans="2:19" ht="35.1" customHeight="1">
      <c r="B195" s="1384" t="s">
        <v>4690</v>
      </c>
      <c r="C195" s="1385">
        <v>8</v>
      </c>
      <c r="D195" s="1386" t="s">
        <v>1255</v>
      </c>
      <c r="E195" s="1387">
        <f t="shared" si="7"/>
        <v>144</v>
      </c>
      <c r="F195" s="1311" t="s">
        <v>5490</v>
      </c>
      <c r="G195" s="1311"/>
      <c r="H195" s="1311"/>
      <c r="I195" s="1982"/>
      <c r="J195" s="1983"/>
      <c r="K195" s="1983"/>
      <c r="L195" s="1983"/>
      <c r="M195" s="1983"/>
      <c r="N195" s="1983"/>
      <c r="O195" s="1984"/>
    </row>
    <row r="196" spans="2:19" ht="35.1" customHeight="1">
      <c r="B196" s="1384" t="s">
        <v>3620</v>
      </c>
      <c r="C196" s="1385">
        <v>16</v>
      </c>
      <c r="D196" s="1386" t="s">
        <v>1255</v>
      </c>
      <c r="E196" s="1387">
        <f t="shared" si="7"/>
        <v>288</v>
      </c>
      <c r="F196" s="1311" t="s">
        <v>4525</v>
      </c>
      <c r="G196" s="1311"/>
      <c r="H196" s="1311"/>
      <c r="I196" s="1390"/>
      <c r="J196" s="1390"/>
      <c r="K196" s="1390"/>
      <c r="L196" s="1390"/>
      <c r="M196" s="1390"/>
      <c r="N196" s="1390"/>
      <c r="O196" s="1391"/>
    </row>
    <row r="197" spans="2:19" ht="35.1" customHeight="1">
      <c r="B197" s="1384" t="s">
        <v>3624</v>
      </c>
      <c r="C197" s="1385">
        <v>4</v>
      </c>
      <c r="D197" s="1386" t="s">
        <v>1255</v>
      </c>
      <c r="E197" s="1387">
        <f t="shared" si="7"/>
        <v>72</v>
      </c>
      <c r="F197" s="1311"/>
      <c r="G197" s="1311"/>
      <c r="H197" s="1311"/>
      <c r="I197" s="1390"/>
      <c r="J197" s="1390"/>
      <c r="K197" s="1390"/>
      <c r="L197" s="1390"/>
      <c r="M197" s="1390"/>
      <c r="N197" s="1390"/>
      <c r="O197" s="1391"/>
    </row>
    <row r="198" spans="2:19" ht="35.1" customHeight="1">
      <c r="B198" s="1375"/>
      <c r="C198" s="1297"/>
      <c r="D198" s="1297"/>
      <c r="E198" s="1297"/>
      <c r="F198" s="1301"/>
      <c r="G198" s="1301"/>
      <c r="H198" s="1301"/>
      <c r="I198" s="1301"/>
      <c r="J198" s="1301"/>
      <c r="K198" s="1301"/>
      <c r="L198" s="1301"/>
      <c r="M198" s="1301"/>
      <c r="N198" s="1301"/>
      <c r="O198" s="1394"/>
    </row>
    <row r="199" spans="2:19" ht="35.1" customHeight="1">
      <c r="B199" s="1392" t="s">
        <v>4691</v>
      </c>
      <c r="C199" s="1974" t="s">
        <v>5491</v>
      </c>
      <c r="D199" s="1974"/>
      <c r="E199" s="1974"/>
      <c r="F199" s="1974"/>
      <c r="G199" s="1974"/>
      <c r="H199" s="1974"/>
      <c r="I199" s="1974"/>
      <c r="J199" s="1974"/>
      <c r="K199" s="1974"/>
      <c r="L199" s="1974"/>
      <c r="M199" s="1974"/>
      <c r="N199" s="1974"/>
      <c r="O199" s="1975"/>
    </row>
    <row r="200" spans="2:19" ht="35.1" customHeight="1" thickBot="1">
      <c r="B200" s="1393" t="s">
        <v>4692</v>
      </c>
      <c r="C200" s="1976" t="s">
        <v>5492</v>
      </c>
      <c r="D200" s="1976"/>
      <c r="E200" s="1976"/>
      <c r="F200" s="1976"/>
      <c r="G200" s="1976"/>
      <c r="H200" s="1976"/>
      <c r="I200" s="1976"/>
      <c r="J200" s="1976"/>
      <c r="K200" s="1976"/>
      <c r="L200" s="1976"/>
      <c r="M200" s="1976"/>
      <c r="N200" s="1976"/>
      <c r="O200" s="1977"/>
    </row>
    <row r="201" spans="2:19" ht="35.1" customHeight="1" thickBot="1">
      <c r="B201" s="1339" t="s">
        <v>4677</v>
      </c>
      <c r="C201" s="1340" t="str">
        <f>"▼cellule "&amp;ADDRESS(ROW(C203),COLUMN(C203),4)&amp;" "&amp;"choisir Portion ou POIDS PRINCIPAL"</f>
        <v>▼cellule C203 choisir Portion ou POIDS PRINCIPAL</v>
      </c>
      <c r="D201" s="1341"/>
      <c r="E201" s="1297"/>
      <c r="F201" s="1297"/>
      <c r="G201" s="1297"/>
      <c r="H201" s="1297"/>
      <c r="I201" s="1297"/>
      <c r="J201" s="1297"/>
      <c r="K201" s="1297"/>
      <c r="L201" s="1297"/>
      <c r="M201" s="1297"/>
      <c r="N201" s="1297"/>
      <c r="O201" s="1297"/>
    </row>
    <row r="202" spans="2:19" ht="35.1" customHeight="1">
      <c r="B202" s="1342" t="s">
        <v>4555</v>
      </c>
      <c r="C202" s="1343" t="s">
        <v>1737</v>
      </c>
      <c r="D202" s="1991" t="s">
        <v>4556</v>
      </c>
      <c r="E202" s="1991"/>
      <c r="F202" s="1344" t="s">
        <v>5413</v>
      </c>
      <c r="G202" s="1345"/>
      <c r="H202" s="1345" t="s">
        <v>5493</v>
      </c>
      <c r="I202" s="1346"/>
      <c r="J202" s="1347" t="str">
        <f>"vous avez choisi"&amp;" "&amp;C203</f>
        <v>vous avez choisi PORTIONS</v>
      </c>
      <c r="K202" s="1348"/>
      <c r="L202" s="1349" t="str">
        <f>IF(AND(G203&lt;&gt;"",K203&lt;&gt;""),"1 seule saisie &gt; Portions ou Principal ?",IF(AND(G203="",ISNUMBER(K203)),K203&amp;" "&amp;M203&amp;" "&amp;J203,IF(AND(K203="",ISNUMBER(G203)),G203&amp;" "&amp;F203,"")))</f>
        <v>1 seule saisie &gt; Portions ou Principal ?</v>
      </c>
      <c r="M202" s="1346"/>
      <c r="N202" s="1346"/>
      <c r="O202" s="1350"/>
      <c r="Q202" s="1305" t="s">
        <v>4558</v>
      </c>
      <c r="R202" s="1305" t="s">
        <v>4559</v>
      </c>
      <c r="S202" s="1305"/>
    </row>
    <row r="203" spans="2:19" ht="35.1" customHeight="1">
      <c r="B203" s="1351" t="s">
        <v>4535</v>
      </c>
      <c r="C203" s="1352" t="s">
        <v>4538</v>
      </c>
      <c r="D203" s="1353" t="s">
        <v>3503</v>
      </c>
      <c r="E203" s="1354">
        <v>10</v>
      </c>
      <c r="F203" s="1355" t="s">
        <v>4678</v>
      </c>
      <c r="G203" s="1356">
        <v>10</v>
      </c>
      <c r="H203" s="1353" t="s">
        <v>4679</v>
      </c>
      <c r="I203" s="1357">
        <v>2.2000000000000002</v>
      </c>
      <c r="J203" s="1355" t="s">
        <v>4680</v>
      </c>
      <c r="K203" s="1358">
        <v>2.2000000000000002</v>
      </c>
      <c r="L203" s="1359" t="s">
        <v>4681</v>
      </c>
      <c r="M203" s="1360" t="s">
        <v>1239</v>
      </c>
      <c r="N203" s="1361" t="str">
        <f>"COEFFICIENT "&amp;" "&amp;C203</f>
        <v>COEFFICIENT  PORTIONS</v>
      </c>
      <c r="O203" s="1362">
        <f>IFERROR(IF(C203="PORTIONS",G203/E203,K203/I203),1)</f>
        <v>1</v>
      </c>
      <c r="Q203" s="1326" t="s">
        <v>4563</v>
      </c>
      <c r="R203" s="1327" t="s">
        <v>4564</v>
      </c>
      <c r="S203" s="1327"/>
    </row>
    <row r="204" spans="2:19" ht="35.1" customHeight="1">
      <c r="B204" s="1351" t="s">
        <v>5401</v>
      </c>
      <c r="C204" s="1363">
        <v>78</v>
      </c>
      <c r="D204" s="1364" t="s">
        <v>5402</v>
      </c>
      <c r="E204" s="1365" t="s">
        <v>5415</v>
      </c>
      <c r="F204" s="1364" t="s">
        <v>4682</v>
      </c>
      <c r="G204" s="1366" t="s">
        <v>5165</v>
      </c>
      <c r="H204" s="1353" t="s">
        <v>4683</v>
      </c>
      <c r="I204" s="1367" t="s">
        <v>5493</v>
      </c>
      <c r="J204" s="1353" t="s">
        <v>3891</v>
      </c>
      <c r="K204" s="1368" t="s">
        <v>5416</v>
      </c>
      <c r="L204" s="1369" t="s">
        <v>4684</v>
      </c>
      <c r="M204" s="1370" t="s">
        <v>5417</v>
      </c>
      <c r="N204" s="1371" t="s">
        <v>4685</v>
      </c>
      <c r="O204" s="1372" t="s">
        <v>5410</v>
      </c>
      <c r="Q204" s="1326" t="s">
        <v>5421</v>
      </c>
      <c r="R204" s="1327" t="s">
        <v>5422</v>
      </c>
      <c r="S204" s="1327"/>
    </row>
    <row r="205" spans="2:19" ht="35.1" customHeight="1">
      <c r="B205" s="1373" t="s">
        <v>4686</v>
      </c>
      <c r="C205" s="1979" t="s">
        <v>5494</v>
      </c>
      <c r="D205" s="1979"/>
      <c r="E205" s="1979"/>
      <c r="F205" s="1979"/>
      <c r="G205" s="1979"/>
      <c r="H205" s="1374" t="s">
        <v>5407</v>
      </c>
      <c r="I205" s="1979" t="s">
        <v>5495</v>
      </c>
      <c r="J205" s="1979"/>
      <c r="K205" s="1979"/>
      <c r="L205" s="1374" t="s">
        <v>4687</v>
      </c>
      <c r="M205" s="1980" t="s">
        <v>5489</v>
      </c>
      <c r="N205" s="1980"/>
      <c r="O205" s="1981"/>
      <c r="Q205" s="1326" t="s">
        <v>5425</v>
      </c>
      <c r="R205" s="1327" t="s">
        <v>5426</v>
      </c>
      <c r="S205" s="1327"/>
    </row>
    <row r="206" spans="2:19" ht="35.1" customHeight="1">
      <c r="B206" s="1375"/>
      <c r="C206" s="1297"/>
      <c r="D206" s="1297"/>
      <c r="E206" s="1376"/>
      <c r="F206" s="1377" t="str">
        <f>"cellule "&amp;ADDRESS(ROW(C203),COLUMN(C203),4)</f>
        <v>cellule C203</v>
      </c>
      <c r="G206" s="1378"/>
      <c r="H206" s="1378"/>
      <c r="I206" s="1301"/>
      <c r="J206" s="1301"/>
      <c r="K206" s="1301"/>
      <c r="L206" s="1301"/>
      <c r="M206" s="1301"/>
      <c r="N206" s="1301"/>
      <c r="O206" s="1379"/>
      <c r="Q206" s="1326" t="s">
        <v>5428</v>
      </c>
      <c r="R206" s="1327" t="s">
        <v>5429</v>
      </c>
      <c r="S206" s="1327"/>
    </row>
    <row r="207" spans="2:19" ht="35.1" customHeight="1">
      <c r="B207" s="1380" t="s">
        <v>911</v>
      </c>
      <c r="C207" s="1381" t="s">
        <v>912</v>
      </c>
      <c r="D207" s="1381" t="s">
        <v>3517</v>
      </c>
      <c r="E207" s="1381" t="s">
        <v>914</v>
      </c>
      <c r="F207" s="1382" t="s">
        <v>4514</v>
      </c>
      <c r="G207" s="1382"/>
      <c r="H207" s="1382"/>
      <c r="I207" s="1305" t="s">
        <v>4535</v>
      </c>
      <c r="J207" s="1305" t="s">
        <v>3888</v>
      </c>
      <c r="K207" s="1305"/>
      <c r="L207" s="1305" t="s">
        <v>4536</v>
      </c>
      <c r="M207" s="1305"/>
      <c r="N207" s="1305"/>
      <c r="O207" s="1383"/>
      <c r="Q207" s="1326" t="s">
        <v>5431</v>
      </c>
      <c r="R207" s="1327" t="s">
        <v>5432</v>
      </c>
      <c r="S207" s="1327"/>
    </row>
    <row r="208" spans="2:19" ht="35.1" customHeight="1">
      <c r="B208" s="1384" t="s">
        <v>4556</v>
      </c>
      <c r="C208" s="1385">
        <v>2.2000000000000002</v>
      </c>
      <c r="D208" s="1386" t="s">
        <v>1239</v>
      </c>
      <c r="E208" s="1387">
        <f t="shared" ref="E208:E213" si="8">IF(C208="","",IF(OR(D208="KG",D208="L"),ROUND(C208*$O$203,2),ROUND(C208*$O$203,0)))</f>
        <v>2.2000000000000002</v>
      </c>
      <c r="F208" s="1311" t="s">
        <v>4517</v>
      </c>
      <c r="G208" s="1311"/>
      <c r="H208" s="1311"/>
      <c r="I208" s="1388" t="s">
        <v>4538</v>
      </c>
      <c r="J208" s="1324" t="s">
        <v>4539</v>
      </c>
      <c r="K208" s="1324"/>
      <c r="L208" s="1324" t="s">
        <v>4540</v>
      </c>
      <c r="M208" s="1324"/>
      <c r="N208" s="1324"/>
      <c r="O208" s="1389"/>
    </row>
    <row r="209" spans="2:19" ht="35.1" customHeight="1">
      <c r="B209" s="1384" t="s">
        <v>4688</v>
      </c>
      <c r="C209" s="1385">
        <v>5</v>
      </c>
      <c r="D209" s="1386" t="s">
        <v>1289</v>
      </c>
      <c r="E209" s="1387">
        <f t="shared" si="8"/>
        <v>5</v>
      </c>
      <c r="F209" s="1311" t="s">
        <v>4523</v>
      </c>
      <c r="G209" s="1311"/>
      <c r="H209" s="1311"/>
      <c r="I209" s="1323" t="s">
        <v>4542</v>
      </c>
      <c r="J209" s="1324" t="s">
        <v>4543</v>
      </c>
      <c r="K209" s="1324"/>
      <c r="L209" s="1324" t="s">
        <v>4544</v>
      </c>
      <c r="M209" s="1324"/>
      <c r="N209" s="1324"/>
      <c r="O209" s="1389"/>
    </row>
    <row r="210" spans="2:19" ht="35.1" customHeight="1">
      <c r="B210" s="1384" t="s">
        <v>4689</v>
      </c>
      <c r="C210" s="1385">
        <v>15</v>
      </c>
      <c r="D210" s="1386" t="s">
        <v>1255</v>
      </c>
      <c r="E210" s="1387">
        <f t="shared" si="8"/>
        <v>15</v>
      </c>
      <c r="F210" s="1311" t="s">
        <v>4524</v>
      </c>
      <c r="G210" s="1311"/>
      <c r="H210" s="1311"/>
      <c r="I210" s="1982" t="s">
        <v>4548</v>
      </c>
      <c r="J210" s="1983" t="s">
        <v>4549</v>
      </c>
      <c r="K210" s="1983"/>
      <c r="L210" s="1983" t="s">
        <v>4550</v>
      </c>
      <c r="M210" s="1983"/>
      <c r="N210" s="1983"/>
      <c r="O210" s="1984"/>
    </row>
    <row r="211" spans="2:19" ht="35.1" customHeight="1">
      <c r="B211" s="1384" t="s">
        <v>4690</v>
      </c>
      <c r="C211" s="1385">
        <v>8</v>
      </c>
      <c r="D211" s="1386" t="s">
        <v>1255</v>
      </c>
      <c r="E211" s="1387">
        <f t="shared" si="8"/>
        <v>8</v>
      </c>
      <c r="F211" s="1311" t="s">
        <v>5490</v>
      </c>
      <c r="G211" s="1311"/>
      <c r="H211" s="1311"/>
      <c r="I211" s="1982"/>
      <c r="J211" s="1983"/>
      <c r="K211" s="1983"/>
      <c r="L211" s="1983"/>
      <c r="M211" s="1983"/>
      <c r="N211" s="1983"/>
      <c r="O211" s="1984"/>
    </row>
    <row r="212" spans="2:19" ht="35.1" customHeight="1">
      <c r="B212" s="1384" t="s">
        <v>3620</v>
      </c>
      <c r="C212" s="1385">
        <v>16</v>
      </c>
      <c r="D212" s="1386" t="s">
        <v>1255</v>
      </c>
      <c r="E212" s="1387">
        <f t="shared" si="8"/>
        <v>16</v>
      </c>
      <c r="F212" s="1311" t="s">
        <v>4525</v>
      </c>
      <c r="G212" s="1311"/>
      <c r="H212" s="1311"/>
      <c r="I212" s="1390"/>
      <c r="J212" s="1390"/>
      <c r="K212" s="1390"/>
      <c r="L212" s="1390"/>
      <c r="M212" s="1390"/>
      <c r="N212" s="1390"/>
      <c r="O212" s="1391"/>
    </row>
    <row r="213" spans="2:19" ht="35.1" customHeight="1">
      <c r="B213" s="1384" t="s">
        <v>3624</v>
      </c>
      <c r="C213" s="1385">
        <v>4</v>
      </c>
      <c r="D213" s="1386" t="s">
        <v>1255</v>
      </c>
      <c r="E213" s="1387">
        <f t="shared" si="8"/>
        <v>4</v>
      </c>
      <c r="F213" s="1311"/>
      <c r="G213" s="1311"/>
      <c r="H213" s="1311"/>
      <c r="I213" s="1390"/>
      <c r="J213" s="1390"/>
      <c r="K213" s="1390"/>
      <c r="L213" s="1390"/>
      <c r="M213" s="1390"/>
      <c r="N213" s="1390"/>
      <c r="O213" s="1391"/>
    </row>
    <row r="214" spans="2:19" ht="35.1" customHeight="1">
      <c r="B214" s="1375"/>
      <c r="C214" s="1297"/>
      <c r="D214" s="1297"/>
      <c r="E214" s="1297"/>
      <c r="F214" s="1301"/>
      <c r="G214" s="1301"/>
      <c r="H214" s="1301"/>
      <c r="I214" s="1301"/>
      <c r="J214" s="1301"/>
      <c r="K214" s="1301"/>
      <c r="L214" s="1301"/>
      <c r="M214" s="1301"/>
      <c r="N214" s="1301"/>
      <c r="O214" s="1394"/>
    </row>
    <row r="215" spans="2:19" ht="35.1" customHeight="1">
      <c r="B215" s="1392" t="s">
        <v>4691</v>
      </c>
      <c r="C215" s="1974" t="s">
        <v>5496</v>
      </c>
      <c r="D215" s="1974"/>
      <c r="E215" s="1974"/>
      <c r="F215" s="1974"/>
      <c r="G215" s="1974"/>
      <c r="H215" s="1974"/>
      <c r="I215" s="1974"/>
      <c r="J215" s="1974"/>
      <c r="K215" s="1974"/>
      <c r="L215" s="1974"/>
      <c r="M215" s="1974"/>
      <c r="N215" s="1974"/>
      <c r="O215" s="1975"/>
    </row>
    <row r="216" spans="2:19" ht="35.1" customHeight="1" thickBot="1">
      <c r="B216" s="1393" t="s">
        <v>4692</v>
      </c>
      <c r="C216" s="1976" t="s">
        <v>5492</v>
      </c>
      <c r="D216" s="1976"/>
      <c r="E216" s="1976"/>
      <c r="F216" s="1976"/>
      <c r="G216" s="1976"/>
      <c r="H216" s="1976"/>
      <c r="I216" s="1976"/>
      <c r="J216" s="1976"/>
      <c r="K216" s="1976"/>
      <c r="L216" s="1976"/>
      <c r="M216" s="1976"/>
      <c r="N216" s="1976"/>
      <c r="O216" s="1977"/>
    </row>
    <row r="217" spans="2:19" ht="35.1" customHeight="1" thickBot="1">
      <c r="B217" s="1339" t="s">
        <v>4677</v>
      </c>
      <c r="C217" s="1340" t="str">
        <f>"▼cellule "&amp;ADDRESS(ROW(C219),COLUMN(C219),4)&amp;" "&amp;"choisir Portion ou POIDS PRINCIPAL"</f>
        <v>▼cellule C219 choisir Portion ou POIDS PRINCIPAL</v>
      </c>
      <c r="D217" s="1341"/>
      <c r="E217" s="1297"/>
      <c r="F217" s="1297"/>
      <c r="G217" s="1297"/>
      <c r="H217" s="1297"/>
      <c r="I217" s="1297"/>
      <c r="J217" s="1297"/>
      <c r="K217" s="1297"/>
      <c r="L217" s="1297"/>
      <c r="M217" s="1297"/>
      <c r="N217" s="1297"/>
      <c r="O217" s="1297"/>
    </row>
    <row r="218" spans="2:19" ht="35.1" customHeight="1">
      <c r="B218" s="1342" t="s">
        <v>4561</v>
      </c>
      <c r="C218" s="1343" t="s">
        <v>1737</v>
      </c>
      <c r="D218" s="1991" t="s">
        <v>4556</v>
      </c>
      <c r="E218" s="1991"/>
      <c r="F218" s="1344" t="s">
        <v>5413</v>
      </c>
      <c r="G218" s="1345"/>
      <c r="H218" s="1345" t="s">
        <v>5493</v>
      </c>
      <c r="I218" s="1346"/>
      <c r="J218" s="1347" t="str">
        <f>"vous avez choisi"&amp;" "&amp;C219</f>
        <v>vous avez choisi PORTIONS</v>
      </c>
      <c r="K218" s="1348"/>
      <c r="L218" s="1349" t="str">
        <f>IF(AND(G219&lt;&gt;"",K219&lt;&gt;""),"1 seule saisie &gt; Portions ou Principal ?",IF(AND(G219="",ISNUMBER(K219)),K219&amp;" "&amp;M219&amp;" "&amp;J219,IF(AND(K219="",ISNUMBER(G219)),G219&amp;" "&amp;F219,"")))</f>
        <v>1 seule saisie &gt; Portions ou Principal ?</v>
      </c>
      <c r="M218" s="1346"/>
      <c r="N218" s="1346"/>
      <c r="O218" s="1350"/>
      <c r="Q218" s="1305" t="s">
        <v>4558</v>
      </c>
      <c r="R218" s="1305" t="s">
        <v>4559</v>
      </c>
      <c r="S218" s="1305"/>
    </row>
    <row r="219" spans="2:19" ht="35.1" customHeight="1">
      <c r="B219" s="1351" t="s">
        <v>4535</v>
      </c>
      <c r="C219" s="1352" t="s">
        <v>4538</v>
      </c>
      <c r="D219" s="1353" t="s">
        <v>3503</v>
      </c>
      <c r="E219" s="1354">
        <v>10</v>
      </c>
      <c r="F219" s="1355" t="s">
        <v>4678</v>
      </c>
      <c r="G219" s="1356">
        <v>10</v>
      </c>
      <c r="H219" s="1353" t="s">
        <v>4679</v>
      </c>
      <c r="I219" s="1357">
        <v>2.2000000000000002</v>
      </c>
      <c r="J219" s="1355" t="s">
        <v>4680</v>
      </c>
      <c r="K219" s="1358">
        <v>2.2000000000000002</v>
      </c>
      <c r="L219" s="1359" t="s">
        <v>4681</v>
      </c>
      <c r="M219" s="1360" t="s">
        <v>1239</v>
      </c>
      <c r="N219" s="1361" t="str">
        <f>"COEFFICIENT "&amp;" "&amp;C219</f>
        <v>COEFFICIENT  PORTIONS</v>
      </c>
      <c r="O219" s="1362">
        <f>IFERROR(IF(C219="PORTIONS",G219/E219,K219/I219),1)</f>
        <v>1</v>
      </c>
      <c r="Q219" s="1326" t="s">
        <v>4563</v>
      </c>
      <c r="R219" s="1327" t="s">
        <v>4564</v>
      </c>
      <c r="S219" s="1327"/>
    </row>
    <row r="220" spans="2:19" ht="35.1" customHeight="1">
      <c r="B220" s="1351" t="s">
        <v>5401</v>
      </c>
      <c r="C220" s="1363">
        <v>78</v>
      </c>
      <c r="D220" s="1364" t="s">
        <v>5402</v>
      </c>
      <c r="E220" s="1365" t="s">
        <v>5415</v>
      </c>
      <c r="F220" s="1364" t="s">
        <v>4682</v>
      </c>
      <c r="G220" s="1366" t="s">
        <v>5165</v>
      </c>
      <c r="H220" s="1353" t="s">
        <v>4683</v>
      </c>
      <c r="I220" s="1367" t="s">
        <v>5493</v>
      </c>
      <c r="J220" s="1353" t="s">
        <v>3891</v>
      </c>
      <c r="K220" s="1368" t="s">
        <v>5416</v>
      </c>
      <c r="L220" s="1369" t="s">
        <v>4684</v>
      </c>
      <c r="M220" s="1370" t="s">
        <v>5417</v>
      </c>
      <c r="N220" s="1371" t="s">
        <v>4685</v>
      </c>
      <c r="O220" s="1372" t="s">
        <v>5410</v>
      </c>
      <c r="Q220" s="1326" t="s">
        <v>5421</v>
      </c>
      <c r="R220" s="1327" t="s">
        <v>5422</v>
      </c>
      <c r="S220" s="1327"/>
    </row>
    <row r="221" spans="2:19" ht="35.1" customHeight="1">
      <c r="B221" s="1373" t="s">
        <v>4686</v>
      </c>
      <c r="C221" s="1979" t="s">
        <v>5494</v>
      </c>
      <c r="D221" s="1979"/>
      <c r="E221" s="1979"/>
      <c r="F221" s="1979"/>
      <c r="G221" s="1979"/>
      <c r="H221" s="1374" t="s">
        <v>5407</v>
      </c>
      <c r="I221" s="1979" t="s">
        <v>5495</v>
      </c>
      <c r="J221" s="1979"/>
      <c r="K221" s="1979"/>
      <c r="L221" s="1374" t="s">
        <v>4687</v>
      </c>
      <c r="M221" s="1980" t="s">
        <v>5489</v>
      </c>
      <c r="N221" s="1980"/>
      <c r="O221" s="1981"/>
      <c r="Q221" s="1326" t="s">
        <v>5425</v>
      </c>
      <c r="R221" s="1327" t="s">
        <v>5426</v>
      </c>
      <c r="S221" s="1327"/>
    </row>
    <row r="222" spans="2:19" ht="35.1" customHeight="1">
      <c r="B222" s="1375"/>
      <c r="C222" s="1297"/>
      <c r="D222" s="1297"/>
      <c r="E222" s="1376"/>
      <c r="F222" s="1377" t="str">
        <f>"cellule "&amp;ADDRESS(ROW(C219),COLUMN(C219),4)</f>
        <v>cellule C219</v>
      </c>
      <c r="G222" s="1378"/>
      <c r="H222" s="1378"/>
      <c r="I222" s="1301"/>
      <c r="J222" s="1301"/>
      <c r="K222" s="1301"/>
      <c r="L222" s="1301"/>
      <c r="M222" s="1301"/>
      <c r="N222" s="1301"/>
      <c r="O222" s="1379"/>
      <c r="Q222" s="1326" t="s">
        <v>5428</v>
      </c>
      <c r="R222" s="1327" t="s">
        <v>5429</v>
      </c>
      <c r="S222" s="1327"/>
    </row>
    <row r="223" spans="2:19" ht="35.1" customHeight="1">
      <c r="B223" s="1380" t="s">
        <v>911</v>
      </c>
      <c r="C223" s="1381" t="s">
        <v>912</v>
      </c>
      <c r="D223" s="1381" t="s">
        <v>3517</v>
      </c>
      <c r="E223" s="1381" t="s">
        <v>914</v>
      </c>
      <c r="F223" s="1382" t="s">
        <v>4514</v>
      </c>
      <c r="G223" s="1382"/>
      <c r="H223" s="1382"/>
      <c r="I223" s="1305" t="s">
        <v>4535</v>
      </c>
      <c r="J223" s="1305" t="s">
        <v>3888</v>
      </c>
      <c r="K223" s="1305"/>
      <c r="L223" s="1305" t="s">
        <v>4536</v>
      </c>
      <c r="M223" s="1305"/>
      <c r="N223" s="1305"/>
      <c r="O223" s="1383"/>
      <c r="Q223" s="1326" t="s">
        <v>5431</v>
      </c>
      <c r="R223" s="1327" t="s">
        <v>5432</v>
      </c>
      <c r="S223" s="1327"/>
    </row>
    <row r="224" spans="2:19" ht="35.1" customHeight="1">
      <c r="B224" s="1384" t="s">
        <v>4556</v>
      </c>
      <c r="C224" s="1385">
        <v>2.2000000000000002</v>
      </c>
      <c r="D224" s="1386" t="s">
        <v>1239</v>
      </c>
      <c r="E224" s="1387">
        <f t="shared" ref="E224:E229" si="9">IF(C224="","",IF(OR(D224="KG",D224="L"),ROUND(C224*$O$219,2),ROUND(C224*$O$219,0)))</f>
        <v>2.2000000000000002</v>
      </c>
      <c r="F224" s="1311" t="s">
        <v>4517</v>
      </c>
      <c r="G224" s="1311"/>
      <c r="H224" s="1311"/>
      <c r="I224" s="1388" t="s">
        <v>4538</v>
      </c>
      <c r="J224" s="1324" t="s">
        <v>4539</v>
      </c>
      <c r="K224" s="1324"/>
      <c r="L224" s="1324" t="s">
        <v>4540</v>
      </c>
      <c r="M224" s="1324"/>
      <c r="N224" s="1324"/>
      <c r="O224" s="1389"/>
    </row>
    <row r="225" spans="2:19" ht="35.1" customHeight="1">
      <c r="B225" s="1384" t="s">
        <v>4688</v>
      </c>
      <c r="C225" s="1385">
        <v>5</v>
      </c>
      <c r="D225" s="1386" t="s">
        <v>1289</v>
      </c>
      <c r="E225" s="1387">
        <f t="shared" si="9"/>
        <v>5</v>
      </c>
      <c r="F225" s="1311" t="s">
        <v>4523</v>
      </c>
      <c r="G225" s="1311"/>
      <c r="H225" s="1311"/>
      <c r="I225" s="1323" t="s">
        <v>4542</v>
      </c>
      <c r="J225" s="1324" t="s">
        <v>4543</v>
      </c>
      <c r="K225" s="1324"/>
      <c r="L225" s="1324" t="s">
        <v>4544</v>
      </c>
      <c r="M225" s="1324"/>
      <c r="N225" s="1324"/>
      <c r="O225" s="1389"/>
    </row>
    <row r="226" spans="2:19" ht="35.1" customHeight="1">
      <c r="B226" s="1384" t="s">
        <v>4689</v>
      </c>
      <c r="C226" s="1385">
        <v>15</v>
      </c>
      <c r="D226" s="1386" t="s">
        <v>1255</v>
      </c>
      <c r="E226" s="1387">
        <f t="shared" si="9"/>
        <v>15</v>
      </c>
      <c r="F226" s="1311" t="s">
        <v>4524</v>
      </c>
      <c r="G226" s="1311"/>
      <c r="H226" s="1311"/>
      <c r="I226" s="1982" t="s">
        <v>4548</v>
      </c>
      <c r="J226" s="1983" t="s">
        <v>4549</v>
      </c>
      <c r="K226" s="1983"/>
      <c r="L226" s="1983" t="s">
        <v>4550</v>
      </c>
      <c r="M226" s="1983"/>
      <c r="N226" s="1983"/>
      <c r="O226" s="1984"/>
    </row>
    <row r="227" spans="2:19" ht="35.1" customHeight="1">
      <c r="B227" s="1384" t="s">
        <v>4690</v>
      </c>
      <c r="C227" s="1385">
        <v>8</v>
      </c>
      <c r="D227" s="1386" t="s">
        <v>1255</v>
      </c>
      <c r="E227" s="1387">
        <f t="shared" si="9"/>
        <v>8</v>
      </c>
      <c r="F227" s="1311" t="s">
        <v>5490</v>
      </c>
      <c r="G227" s="1311"/>
      <c r="H227" s="1311"/>
      <c r="I227" s="1982"/>
      <c r="J227" s="1983"/>
      <c r="K227" s="1983"/>
      <c r="L227" s="1983"/>
      <c r="M227" s="1983"/>
      <c r="N227" s="1983"/>
      <c r="O227" s="1984"/>
    </row>
    <row r="228" spans="2:19" ht="35.1" customHeight="1">
      <c r="B228" s="1384" t="s">
        <v>3620</v>
      </c>
      <c r="C228" s="1385">
        <v>16</v>
      </c>
      <c r="D228" s="1386" t="s">
        <v>1255</v>
      </c>
      <c r="E228" s="1387">
        <f t="shared" si="9"/>
        <v>16</v>
      </c>
      <c r="F228" s="1311" t="s">
        <v>4525</v>
      </c>
      <c r="G228" s="1311"/>
      <c r="H228" s="1311"/>
      <c r="I228" s="1390"/>
      <c r="J228" s="1390"/>
      <c r="K228" s="1390"/>
      <c r="L228" s="1390"/>
      <c r="M228" s="1390"/>
      <c r="N228" s="1390"/>
      <c r="O228" s="1391"/>
    </row>
    <row r="229" spans="2:19" ht="35.1" customHeight="1">
      <c r="B229" s="1384" t="s">
        <v>3624</v>
      </c>
      <c r="C229" s="1385">
        <v>4</v>
      </c>
      <c r="D229" s="1386" t="s">
        <v>1255</v>
      </c>
      <c r="E229" s="1387">
        <f t="shared" si="9"/>
        <v>4</v>
      </c>
      <c r="F229" s="1311"/>
      <c r="G229" s="1311"/>
      <c r="H229" s="1311"/>
      <c r="I229" s="1390"/>
      <c r="J229" s="1390"/>
      <c r="K229" s="1390"/>
      <c r="L229" s="1390"/>
      <c r="M229" s="1390"/>
      <c r="N229" s="1390"/>
      <c r="O229" s="1391"/>
    </row>
    <row r="230" spans="2:19" ht="35.1" customHeight="1">
      <c r="B230" s="1375"/>
      <c r="C230" s="1297"/>
      <c r="D230" s="1297"/>
      <c r="E230" s="1297"/>
      <c r="F230" s="1301"/>
      <c r="G230" s="1301"/>
      <c r="H230" s="1301"/>
      <c r="I230" s="1301"/>
      <c r="J230" s="1301"/>
      <c r="K230" s="1301"/>
      <c r="L230" s="1301"/>
      <c r="M230" s="1301"/>
      <c r="N230" s="1301"/>
      <c r="O230" s="1394"/>
    </row>
    <row r="231" spans="2:19" ht="35.1" customHeight="1">
      <c r="B231" s="1392" t="s">
        <v>4691</v>
      </c>
      <c r="C231" s="1974" t="s">
        <v>5496</v>
      </c>
      <c r="D231" s="1974"/>
      <c r="E231" s="1974"/>
      <c r="F231" s="1974"/>
      <c r="G231" s="1974"/>
      <c r="H231" s="1974"/>
      <c r="I231" s="1974"/>
      <c r="J231" s="1974"/>
      <c r="K231" s="1974"/>
      <c r="L231" s="1974"/>
      <c r="M231" s="1974"/>
      <c r="N231" s="1974"/>
      <c r="O231" s="1975"/>
    </row>
    <row r="232" spans="2:19" ht="35.1" customHeight="1" thickBot="1">
      <c r="B232" s="1393" t="s">
        <v>4692</v>
      </c>
      <c r="C232" s="1976" t="s">
        <v>5492</v>
      </c>
      <c r="D232" s="1976"/>
      <c r="E232" s="1976"/>
      <c r="F232" s="1976"/>
      <c r="G232" s="1976"/>
      <c r="H232" s="1976"/>
      <c r="I232" s="1976"/>
      <c r="J232" s="1976"/>
      <c r="K232" s="1976"/>
      <c r="L232" s="1976"/>
      <c r="M232" s="1976"/>
      <c r="N232" s="1976"/>
      <c r="O232" s="1977"/>
    </row>
    <row r="233" spans="2:19" ht="35.1" customHeight="1" thickBot="1">
      <c r="B233" s="1339" t="s">
        <v>4677</v>
      </c>
      <c r="C233" s="1340" t="str">
        <f>"▼cellule "&amp;ADDRESS(ROW(C235),COLUMN(C235),4)&amp;" "&amp;"choisir Portion ou POIDS PRINCIPAL"</f>
        <v>▼cellule C235 choisir Portion ou POIDS PRINCIPAL</v>
      </c>
      <c r="D233" s="1341"/>
      <c r="E233" s="1297"/>
      <c r="F233" s="1297"/>
      <c r="G233" s="1297"/>
      <c r="H233" s="1297"/>
      <c r="I233" s="1297"/>
      <c r="J233" s="1297"/>
      <c r="K233" s="1297"/>
      <c r="L233" s="1297"/>
      <c r="M233" s="1297"/>
      <c r="N233" s="1297"/>
      <c r="O233" s="1297"/>
    </row>
    <row r="234" spans="2:19" ht="35.1" customHeight="1">
      <c r="B234" s="1342" t="s">
        <v>4565</v>
      </c>
      <c r="C234" s="1343" t="s">
        <v>1737</v>
      </c>
      <c r="D234" s="1991" t="s">
        <v>3347</v>
      </c>
      <c r="E234" s="1991"/>
      <c r="F234" s="1344" t="s">
        <v>5413</v>
      </c>
      <c r="G234" s="1345"/>
      <c r="H234" s="1345" t="s">
        <v>5497</v>
      </c>
      <c r="I234" s="1346"/>
      <c r="J234" s="1347" t="str">
        <f>"vous avez choisi"&amp;" "&amp;C235</f>
        <v>vous avez choisi PORTIONS</v>
      </c>
      <c r="K234" s="1348"/>
      <c r="L234" s="1349" t="str">
        <f>IF(AND(G235&lt;&gt;"",K235&lt;&gt;""),"1 seule saisie &gt; Portions ou Principal ?",IF(AND(G235="",ISNUMBER(K235)),K235&amp;" "&amp;M235&amp;" "&amp;J235,IF(AND(K235="",ISNUMBER(G235)),G235&amp;" "&amp;F235,"")))</f>
        <v>1 seule saisie &gt; Portions ou Principal ?</v>
      </c>
      <c r="M234" s="1346"/>
      <c r="N234" s="1346"/>
      <c r="O234" s="1350"/>
      <c r="Q234" s="1305" t="s">
        <v>4558</v>
      </c>
      <c r="R234" s="1305" t="s">
        <v>4559</v>
      </c>
      <c r="S234" s="1305"/>
    </row>
    <row r="235" spans="2:19" ht="35.1" customHeight="1">
      <c r="B235" s="1351" t="s">
        <v>4535</v>
      </c>
      <c r="C235" s="1352" t="s">
        <v>4538</v>
      </c>
      <c r="D235" s="1353" t="s">
        <v>3503</v>
      </c>
      <c r="E235" s="1354">
        <v>10</v>
      </c>
      <c r="F235" s="1355" t="s">
        <v>4678</v>
      </c>
      <c r="G235" s="1356">
        <v>10</v>
      </c>
      <c r="H235" s="1353" t="s">
        <v>4679</v>
      </c>
      <c r="I235" s="1357">
        <v>2.2000000000000002</v>
      </c>
      <c r="J235" s="1355" t="s">
        <v>4680</v>
      </c>
      <c r="K235" s="1358">
        <v>2.2000000000000002</v>
      </c>
      <c r="L235" s="1359" t="s">
        <v>4681</v>
      </c>
      <c r="M235" s="1360" t="s">
        <v>1239</v>
      </c>
      <c r="N235" s="1361" t="str">
        <f>"COEFFICIENT "&amp;" "&amp;C235</f>
        <v>COEFFICIENT  PORTIONS</v>
      </c>
      <c r="O235" s="1362">
        <f>IFERROR(IF(C235="PORTIONS",G235/E235,K235/I235),1)</f>
        <v>1</v>
      </c>
      <c r="Q235" s="1326" t="s">
        <v>4563</v>
      </c>
      <c r="R235" s="1327" t="s">
        <v>4564</v>
      </c>
      <c r="S235" s="1327"/>
    </row>
    <row r="236" spans="2:19" ht="35.1" customHeight="1">
      <c r="B236" s="1351" t="s">
        <v>5401</v>
      </c>
      <c r="C236" s="1363">
        <v>85</v>
      </c>
      <c r="D236" s="1364" t="s">
        <v>5402</v>
      </c>
      <c r="E236" s="1365" t="s">
        <v>5415</v>
      </c>
      <c r="F236" s="1364" t="s">
        <v>4682</v>
      </c>
      <c r="G236" s="1366" t="s">
        <v>5165</v>
      </c>
      <c r="H236" s="1353" t="s">
        <v>4683</v>
      </c>
      <c r="I236" s="1367" t="s">
        <v>5497</v>
      </c>
      <c r="J236" s="1353" t="s">
        <v>3891</v>
      </c>
      <c r="K236" s="1368" t="s">
        <v>5416</v>
      </c>
      <c r="L236" s="1369" t="s">
        <v>4684</v>
      </c>
      <c r="M236" s="1370" t="s">
        <v>5417</v>
      </c>
      <c r="N236" s="1371" t="s">
        <v>4685</v>
      </c>
      <c r="O236" s="1372" t="s">
        <v>5410</v>
      </c>
      <c r="Q236" s="1326" t="s">
        <v>5421</v>
      </c>
      <c r="R236" s="1327" t="s">
        <v>5422</v>
      </c>
      <c r="S236" s="1327"/>
    </row>
    <row r="237" spans="2:19" ht="35.1" customHeight="1">
      <c r="B237" s="1373" t="s">
        <v>4686</v>
      </c>
      <c r="C237" s="1979" t="s">
        <v>5494</v>
      </c>
      <c r="D237" s="1979"/>
      <c r="E237" s="1979"/>
      <c r="F237" s="1979"/>
      <c r="G237" s="1979"/>
      <c r="H237" s="1374" t="s">
        <v>5407</v>
      </c>
      <c r="I237" s="1979" t="s">
        <v>5498</v>
      </c>
      <c r="J237" s="1979"/>
      <c r="K237" s="1979"/>
      <c r="L237" s="1374" t="s">
        <v>4687</v>
      </c>
      <c r="M237" s="1980" t="s">
        <v>5489</v>
      </c>
      <c r="N237" s="1980"/>
      <c r="O237" s="1981"/>
      <c r="Q237" s="1326" t="s">
        <v>5425</v>
      </c>
      <c r="R237" s="1327" t="s">
        <v>5426</v>
      </c>
      <c r="S237" s="1327"/>
    </row>
    <row r="238" spans="2:19" ht="35.1" customHeight="1">
      <c r="B238" s="1375"/>
      <c r="C238" s="1297"/>
      <c r="D238" s="1297"/>
      <c r="E238" s="1376"/>
      <c r="F238" s="1377" t="str">
        <f>"cellule "&amp;ADDRESS(ROW(C235),COLUMN(C235),4)</f>
        <v>cellule C235</v>
      </c>
      <c r="G238" s="1378"/>
      <c r="H238" s="1378"/>
      <c r="I238" s="1301"/>
      <c r="J238" s="1301"/>
      <c r="K238" s="1301"/>
      <c r="L238" s="1301"/>
      <c r="M238" s="1301"/>
      <c r="N238" s="1301"/>
      <c r="O238" s="1379"/>
      <c r="Q238" s="1326" t="s">
        <v>5428</v>
      </c>
      <c r="R238" s="1327" t="s">
        <v>5429</v>
      </c>
      <c r="S238" s="1327"/>
    </row>
    <row r="239" spans="2:19" ht="35.1" customHeight="1">
      <c r="B239" s="1380" t="s">
        <v>911</v>
      </c>
      <c r="C239" s="1381" t="s">
        <v>912</v>
      </c>
      <c r="D239" s="1381" t="s">
        <v>3517</v>
      </c>
      <c r="E239" s="1381" t="s">
        <v>914</v>
      </c>
      <c r="F239" s="1382" t="s">
        <v>4514</v>
      </c>
      <c r="G239" s="1382"/>
      <c r="H239" s="1382"/>
      <c r="I239" s="1305" t="s">
        <v>4535</v>
      </c>
      <c r="J239" s="1305" t="s">
        <v>3888</v>
      </c>
      <c r="K239" s="1305"/>
      <c r="L239" s="1305" t="s">
        <v>4536</v>
      </c>
      <c r="M239" s="1305"/>
      <c r="N239" s="1305"/>
      <c r="O239" s="1383"/>
      <c r="Q239" s="1326" t="s">
        <v>5431</v>
      </c>
      <c r="R239" s="1327" t="s">
        <v>5432</v>
      </c>
      <c r="S239" s="1327"/>
    </row>
    <row r="240" spans="2:19" ht="35.1" customHeight="1">
      <c r="B240" s="1384" t="s">
        <v>3347</v>
      </c>
      <c r="C240" s="1385">
        <v>2.2000000000000002</v>
      </c>
      <c r="D240" s="1386" t="s">
        <v>1239</v>
      </c>
      <c r="E240" s="1387">
        <f t="shared" ref="E240:E245" si="10">IF(C240="","",IF(OR(D240="KG",D240="L"),ROUND(C240*$O$235,2),ROUND(C240*$O$235,0)))</f>
        <v>2.2000000000000002</v>
      </c>
      <c r="F240" s="1311" t="s">
        <v>4517</v>
      </c>
      <c r="G240" s="1311"/>
      <c r="H240" s="1311"/>
      <c r="I240" s="1388" t="s">
        <v>4538</v>
      </c>
      <c r="J240" s="1324" t="s">
        <v>4539</v>
      </c>
      <c r="K240" s="1324"/>
      <c r="L240" s="1324" t="s">
        <v>4540</v>
      </c>
      <c r="M240" s="1324"/>
      <c r="N240" s="1324"/>
      <c r="O240" s="1389"/>
    </row>
    <row r="241" spans="2:19" ht="35.1" customHeight="1">
      <c r="B241" s="1384" t="s">
        <v>4688</v>
      </c>
      <c r="C241" s="1385">
        <v>5</v>
      </c>
      <c r="D241" s="1386" t="s">
        <v>1289</v>
      </c>
      <c r="E241" s="1387">
        <f t="shared" si="10"/>
        <v>5</v>
      </c>
      <c r="F241" s="1311" t="s">
        <v>4523</v>
      </c>
      <c r="G241" s="1311"/>
      <c r="H241" s="1311"/>
      <c r="I241" s="1323" t="s">
        <v>4542</v>
      </c>
      <c r="J241" s="1324" t="s">
        <v>4543</v>
      </c>
      <c r="K241" s="1324"/>
      <c r="L241" s="1324" t="s">
        <v>4544</v>
      </c>
      <c r="M241" s="1324"/>
      <c r="N241" s="1324"/>
      <c r="O241" s="1389"/>
    </row>
    <row r="242" spans="2:19" ht="35.1" customHeight="1">
      <c r="B242" s="1384" t="s">
        <v>4693</v>
      </c>
      <c r="C242" s="1385">
        <v>20</v>
      </c>
      <c r="D242" s="1386" t="s">
        <v>1289</v>
      </c>
      <c r="E242" s="1387">
        <f t="shared" si="10"/>
        <v>20</v>
      </c>
      <c r="F242" s="1311" t="s">
        <v>4524</v>
      </c>
      <c r="G242" s="1311"/>
      <c r="H242" s="1311"/>
      <c r="I242" s="1982" t="s">
        <v>4548</v>
      </c>
      <c r="J242" s="1983" t="s">
        <v>4549</v>
      </c>
      <c r="K242" s="1983"/>
      <c r="L242" s="1983" t="s">
        <v>4550</v>
      </c>
      <c r="M242" s="1983"/>
      <c r="N242" s="1983"/>
      <c r="O242" s="1984"/>
    </row>
    <row r="243" spans="2:19" ht="35.1" customHeight="1">
      <c r="B243" s="1384" t="s">
        <v>4690</v>
      </c>
      <c r="C243" s="1385">
        <v>8</v>
      </c>
      <c r="D243" s="1386" t="s">
        <v>1255</v>
      </c>
      <c r="E243" s="1387">
        <f t="shared" si="10"/>
        <v>8</v>
      </c>
      <c r="F243" s="1311" t="s">
        <v>5490</v>
      </c>
      <c r="G243" s="1311"/>
      <c r="H243" s="1311"/>
      <c r="I243" s="1982"/>
      <c r="J243" s="1983"/>
      <c r="K243" s="1983"/>
      <c r="L243" s="1983"/>
      <c r="M243" s="1983"/>
      <c r="N243" s="1983"/>
      <c r="O243" s="1984"/>
    </row>
    <row r="244" spans="2:19" ht="35.1" customHeight="1">
      <c r="B244" s="1384" t="s">
        <v>3620</v>
      </c>
      <c r="C244" s="1385">
        <v>16</v>
      </c>
      <c r="D244" s="1386" t="s">
        <v>1255</v>
      </c>
      <c r="E244" s="1387">
        <f t="shared" si="10"/>
        <v>16</v>
      </c>
      <c r="F244" s="1311" t="s">
        <v>4525</v>
      </c>
      <c r="G244" s="1311"/>
      <c r="H244" s="1311"/>
      <c r="I244" s="1390"/>
      <c r="J244" s="1390"/>
      <c r="K244" s="1390"/>
      <c r="L244" s="1390"/>
      <c r="M244" s="1390"/>
      <c r="N244" s="1390"/>
      <c r="O244" s="1391"/>
    </row>
    <row r="245" spans="2:19" ht="35.1" customHeight="1">
      <c r="B245" s="1384" t="s">
        <v>3624</v>
      </c>
      <c r="C245" s="1385">
        <v>4</v>
      </c>
      <c r="D245" s="1386" t="s">
        <v>1255</v>
      </c>
      <c r="E245" s="1387">
        <f t="shared" si="10"/>
        <v>4</v>
      </c>
      <c r="F245" s="1311"/>
      <c r="G245" s="1311"/>
      <c r="H245" s="1311"/>
      <c r="I245" s="1390"/>
      <c r="J245" s="1390"/>
      <c r="K245" s="1390"/>
      <c r="L245" s="1390"/>
      <c r="M245" s="1390"/>
      <c r="N245" s="1390"/>
      <c r="O245" s="1391"/>
    </row>
    <row r="246" spans="2:19" ht="35.1" customHeight="1">
      <c r="B246" s="1375"/>
      <c r="C246" s="1297"/>
      <c r="D246" s="1297"/>
      <c r="E246" s="1297"/>
      <c r="F246" s="1301"/>
      <c r="G246" s="1301"/>
      <c r="H246" s="1301"/>
      <c r="I246" s="1301"/>
      <c r="J246" s="1301"/>
      <c r="K246" s="1301"/>
      <c r="L246" s="1301"/>
      <c r="M246" s="1301"/>
      <c r="N246" s="1301"/>
      <c r="O246" s="1394"/>
    </row>
    <row r="247" spans="2:19" ht="35.1" customHeight="1">
      <c r="B247" s="1392" t="s">
        <v>4691</v>
      </c>
      <c r="C247" s="1974" t="s">
        <v>5499</v>
      </c>
      <c r="D247" s="1974"/>
      <c r="E247" s="1974"/>
      <c r="F247" s="1974"/>
      <c r="G247" s="1974"/>
      <c r="H247" s="1974"/>
      <c r="I247" s="1974"/>
      <c r="J247" s="1974"/>
      <c r="K247" s="1974"/>
      <c r="L247" s="1974"/>
      <c r="M247" s="1974"/>
      <c r="N247" s="1974"/>
      <c r="O247" s="1975"/>
    </row>
    <row r="248" spans="2:19" ht="35.1" customHeight="1" thickBot="1">
      <c r="B248" s="1393" t="s">
        <v>4692</v>
      </c>
      <c r="C248" s="1976" t="s">
        <v>5492</v>
      </c>
      <c r="D248" s="1976"/>
      <c r="E248" s="1976"/>
      <c r="F248" s="1976"/>
      <c r="G248" s="1976"/>
      <c r="H248" s="1976"/>
      <c r="I248" s="1976"/>
      <c r="J248" s="1976"/>
      <c r="K248" s="1976"/>
      <c r="L248" s="1976"/>
      <c r="M248" s="1976"/>
      <c r="N248" s="1976"/>
      <c r="O248" s="1977"/>
    </row>
    <row r="249" spans="2:19" ht="35.1" customHeight="1" thickBot="1">
      <c r="B249" s="1339" t="s">
        <v>4677</v>
      </c>
      <c r="C249" s="1340" t="str">
        <f>"▼cellule "&amp;ADDRESS(ROW(C251),COLUMN(C251),4)&amp;" "&amp;"choisir Portion ou POIDS PRINCIPAL"</f>
        <v>▼cellule C251 choisir Portion ou POIDS PRINCIPAL</v>
      </c>
      <c r="D249" s="1341"/>
      <c r="E249" s="1297"/>
      <c r="F249" s="1297"/>
      <c r="G249" s="1297"/>
      <c r="H249" s="1297"/>
      <c r="I249" s="1297"/>
      <c r="J249" s="1297"/>
      <c r="K249" s="1297"/>
      <c r="L249" s="1297"/>
      <c r="M249" s="1297"/>
      <c r="N249" s="1297"/>
      <c r="O249" s="1297"/>
    </row>
    <row r="250" spans="2:19" ht="35.1" customHeight="1">
      <c r="B250" s="1342" t="s">
        <v>4566</v>
      </c>
      <c r="C250" s="1343" t="s">
        <v>886</v>
      </c>
      <c r="D250" s="1991" t="s">
        <v>4567</v>
      </c>
      <c r="E250" s="1991"/>
      <c r="F250" s="1344" t="s">
        <v>5424</v>
      </c>
      <c r="G250" s="1345"/>
      <c r="H250" s="1345" t="s">
        <v>5500</v>
      </c>
      <c r="I250" s="1346"/>
      <c r="J250" s="1347" t="str">
        <f>"vous avez choisi"&amp;" "&amp;C251</f>
        <v>vous avez choisi PORTIONS</v>
      </c>
      <c r="K250" s="1348"/>
      <c r="L250" s="1349" t="str">
        <f>IF(AND(G251&lt;&gt;"",K251&lt;&gt;""),"1 seule saisie &gt; Portions ou Principal ?",IF(AND(G251="",ISNUMBER(K251)),K251&amp;" "&amp;M251&amp;" "&amp;J251,IF(AND(K251="",ISNUMBER(G251)),G251&amp;" "&amp;F251,"")))</f>
        <v>1 seule saisie &gt; Portions ou Principal ?</v>
      </c>
      <c r="M250" s="1346"/>
      <c r="N250" s="1346"/>
      <c r="O250" s="1350"/>
      <c r="Q250" s="1305" t="s">
        <v>4558</v>
      </c>
      <c r="R250" s="1305" t="s">
        <v>4559</v>
      </c>
      <c r="S250" s="1305"/>
    </row>
    <row r="251" spans="2:19" ht="35.1" customHeight="1">
      <c r="B251" s="1351" t="s">
        <v>4535</v>
      </c>
      <c r="C251" s="1352" t="s">
        <v>4538</v>
      </c>
      <c r="D251" s="1353" t="s">
        <v>3503</v>
      </c>
      <c r="E251" s="1354">
        <v>10</v>
      </c>
      <c r="F251" s="1355" t="s">
        <v>4678</v>
      </c>
      <c r="G251" s="1356">
        <v>10</v>
      </c>
      <c r="H251" s="1353" t="s">
        <v>4679</v>
      </c>
      <c r="I251" s="1357">
        <v>1.7</v>
      </c>
      <c r="J251" s="1355" t="s">
        <v>4680</v>
      </c>
      <c r="K251" s="1358">
        <v>1.7</v>
      </c>
      <c r="L251" s="1359" t="s">
        <v>4681</v>
      </c>
      <c r="M251" s="1360" t="s">
        <v>1239</v>
      </c>
      <c r="N251" s="1361" t="str">
        <f>"COEFFICIENT "&amp;" "&amp;C251</f>
        <v>COEFFICIENT  PORTIONS</v>
      </c>
      <c r="O251" s="1362">
        <f>IFERROR(IF(C251="PORTIONS",G251/E251,K251/I251),1)</f>
        <v>1</v>
      </c>
      <c r="Q251" s="1326" t="s">
        <v>4563</v>
      </c>
      <c r="R251" s="1327" t="s">
        <v>4564</v>
      </c>
      <c r="S251" s="1327"/>
    </row>
    <row r="252" spans="2:19" ht="35.1" customHeight="1">
      <c r="B252" s="1351" t="s">
        <v>5401</v>
      </c>
      <c r="C252" s="1363">
        <v>68</v>
      </c>
      <c r="D252" s="1364" t="s">
        <v>5402</v>
      </c>
      <c r="E252" s="1365" t="s">
        <v>5409</v>
      </c>
      <c r="F252" s="1364" t="s">
        <v>4682</v>
      </c>
      <c r="G252" s="1366" t="s">
        <v>5161</v>
      </c>
      <c r="H252" s="1353" t="s">
        <v>4683</v>
      </c>
      <c r="I252" s="1367" t="s">
        <v>5500</v>
      </c>
      <c r="J252" s="1353" t="s">
        <v>3891</v>
      </c>
      <c r="K252" s="1368" t="s">
        <v>185</v>
      </c>
      <c r="L252" s="1369" t="s">
        <v>4684</v>
      </c>
      <c r="M252" s="1370" t="s">
        <v>5411</v>
      </c>
      <c r="N252" s="1371" t="s">
        <v>4685</v>
      </c>
      <c r="O252" s="1372" t="s">
        <v>5410</v>
      </c>
      <c r="Q252" s="1326" t="s">
        <v>5421</v>
      </c>
      <c r="R252" s="1327" t="s">
        <v>5422</v>
      </c>
      <c r="S252" s="1327"/>
    </row>
    <row r="253" spans="2:19" ht="35.1" customHeight="1">
      <c r="B253" s="1373" t="s">
        <v>4686</v>
      </c>
      <c r="C253" s="1979" t="s">
        <v>5487</v>
      </c>
      <c r="D253" s="1979"/>
      <c r="E253" s="1979"/>
      <c r="F253" s="1979"/>
      <c r="G253" s="1979"/>
      <c r="H253" s="1374" t="s">
        <v>5407</v>
      </c>
      <c r="I253" s="1979" t="s">
        <v>5488</v>
      </c>
      <c r="J253" s="1979"/>
      <c r="K253" s="1979"/>
      <c r="L253" s="1374" t="s">
        <v>4687</v>
      </c>
      <c r="M253" s="1980" t="s">
        <v>5489</v>
      </c>
      <c r="N253" s="1980"/>
      <c r="O253" s="1981"/>
      <c r="Q253" s="1326" t="s">
        <v>5425</v>
      </c>
      <c r="R253" s="1327" t="s">
        <v>5426</v>
      </c>
      <c r="S253" s="1327"/>
    </row>
    <row r="254" spans="2:19" ht="35.1" customHeight="1">
      <c r="B254" s="1375"/>
      <c r="C254" s="1297"/>
      <c r="D254" s="1297"/>
      <c r="E254" s="1376"/>
      <c r="F254" s="1377" t="str">
        <f>"cellule "&amp;ADDRESS(ROW(C251),COLUMN(C251),4)</f>
        <v>cellule C251</v>
      </c>
      <c r="G254" s="1378"/>
      <c r="H254" s="1378"/>
      <c r="I254" s="1301"/>
      <c r="J254" s="1301"/>
      <c r="K254" s="1301"/>
      <c r="L254" s="1301"/>
      <c r="M254" s="1301"/>
      <c r="N254" s="1301"/>
      <c r="O254" s="1379"/>
      <c r="Q254" s="1326" t="s">
        <v>5428</v>
      </c>
      <c r="R254" s="1327" t="s">
        <v>5429</v>
      </c>
      <c r="S254" s="1327"/>
    </row>
    <row r="255" spans="2:19" ht="35.1" customHeight="1">
      <c r="B255" s="1380" t="s">
        <v>911</v>
      </c>
      <c r="C255" s="1381" t="s">
        <v>912</v>
      </c>
      <c r="D255" s="1381" t="s">
        <v>3517</v>
      </c>
      <c r="E255" s="1381" t="s">
        <v>914</v>
      </c>
      <c r="F255" s="1382" t="s">
        <v>4514</v>
      </c>
      <c r="G255" s="1382"/>
      <c r="H255" s="1382"/>
      <c r="I255" s="1305" t="s">
        <v>4535</v>
      </c>
      <c r="J255" s="1305" t="s">
        <v>3888</v>
      </c>
      <c r="K255" s="1305"/>
      <c r="L255" s="1305" t="s">
        <v>4536</v>
      </c>
      <c r="M255" s="1305"/>
      <c r="N255" s="1305"/>
      <c r="O255" s="1383"/>
      <c r="Q255" s="1326" t="s">
        <v>5431</v>
      </c>
      <c r="R255" s="1327" t="s">
        <v>5432</v>
      </c>
      <c r="S255" s="1327"/>
    </row>
    <row r="256" spans="2:19" ht="35.1" customHeight="1">
      <c r="B256" s="1384" t="s">
        <v>4567</v>
      </c>
      <c r="C256" s="1385">
        <v>1.7</v>
      </c>
      <c r="D256" s="1386" t="s">
        <v>1239</v>
      </c>
      <c r="E256" s="1387">
        <f t="shared" ref="E256:E261" si="11">IF(C256="","",IF(OR(D256="KG",D256="L"),ROUND(C256*$O$251,2),ROUND(C256*$O$251,0)))</f>
        <v>1.7</v>
      </c>
      <c r="F256" s="1311" t="s">
        <v>4517</v>
      </c>
      <c r="G256" s="1311"/>
      <c r="H256" s="1311"/>
      <c r="I256" s="1388" t="s">
        <v>4538</v>
      </c>
      <c r="J256" s="1324" t="s">
        <v>4539</v>
      </c>
      <c r="K256" s="1324"/>
      <c r="L256" s="1324" t="s">
        <v>4540</v>
      </c>
      <c r="M256" s="1324"/>
      <c r="N256" s="1324"/>
      <c r="O256" s="1389"/>
    </row>
    <row r="257" spans="2:19" ht="35.1" customHeight="1">
      <c r="B257" s="1384" t="s">
        <v>4688</v>
      </c>
      <c r="C257" s="1385">
        <v>5</v>
      </c>
      <c r="D257" s="1386" t="s">
        <v>1289</v>
      </c>
      <c r="E257" s="1387">
        <f t="shared" si="11"/>
        <v>5</v>
      </c>
      <c r="F257" s="1311" t="s">
        <v>4523</v>
      </c>
      <c r="G257" s="1311"/>
      <c r="H257" s="1311"/>
      <c r="I257" s="1323" t="s">
        <v>4542</v>
      </c>
      <c r="J257" s="1324" t="s">
        <v>4543</v>
      </c>
      <c r="K257" s="1324"/>
      <c r="L257" s="1324" t="s">
        <v>4544</v>
      </c>
      <c r="M257" s="1324"/>
      <c r="N257" s="1324"/>
      <c r="O257" s="1389"/>
    </row>
    <row r="258" spans="2:19" ht="35.1" customHeight="1">
      <c r="B258" s="1384" t="s">
        <v>3643</v>
      </c>
      <c r="C258" s="1385">
        <v>80</v>
      </c>
      <c r="D258" s="1386" t="s">
        <v>1255</v>
      </c>
      <c r="E258" s="1387">
        <f t="shared" si="11"/>
        <v>80</v>
      </c>
      <c r="F258" s="1311" t="s">
        <v>4524</v>
      </c>
      <c r="G258" s="1311"/>
      <c r="H258" s="1311"/>
      <c r="I258" s="1982" t="s">
        <v>4548</v>
      </c>
      <c r="J258" s="1983" t="s">
        <v>4549</v>
      </c>
      <c r="K258" s="1983"/>
      <c r="L258" s="1983" t="s">
        <v>4550</v>
      </c>
      <c r="M258" s="1983"/>
      <c r="N258" s="1983"/>
      <c r="O258" s="1984"/>
    </row>
    <row r="259" spans="2:19" ht="35.1" customHeight="1">
      <c r="B259" s="1384" t="s">
        <v>4690</v>
      </c>
      <c r="C259" s="1385">
        <v>8</v>
      </c>
      <c r="D259" s="1386" t="s">
        <v>1255</v>
      </c>
      <c r="E259" s="1387">
        <f t="shared" si="11"/>
        <v>8</v>
      </c>
      <c r="F259" s="1311" t="s">
        <v>5490</v>
      </c>
      <c r="G259" s="1311"/>
      <c r="H259" s="1311"/>
      <c r="I259" s="1982"/>
      <c r="J259" s="1983"/>
      <c r="K259" s="1983"/>
      <c r="L259" s="1983"/>
      <c r="M259" s="1983"/>
      <c r="N259" s="1983"/>
      <c r="O259" s="1984"/>
    </row>
    <row r="260" spans="2:19" ht="35.1" customHeight="1">
      <c r="B260" s="1384" t="s">
        <v>3620</v>
      </c>
      <c r="C260" s="1385">
        <v>16</v>
      </c>
      <c r="D260" s="1386" t="s">
        <v>1255</v>
      </c>
      <c r="E260" s="1387">
        <f t="shared" si="11"/>
        <v>16</v>
      </c>
      <c r="F260" s="1311" t="s">
        <v>4525</v>
      </c>
      <c r="G260" s="1311"/>
      <c r="H260" s="1311"/>
      <c r="I260" s="1390"/>
      <c r="J260" s="1390"/>
      <c r="K260" s="1390"/>
      <c r="L260" s="1390"/>
      <c r="M260" s="1390"/>
      <c r="N260" s="1390"/>
      <c r="O260" s="1391"/>
    </row>
    <row r="261" spans="2:19" ht="35.1" customHeight="1">
      <c r="B261" s="1384" t="s">
        <v>3624</v>
      </c>
      <c r="C261" s="1385">
        <v>4</v>
      </c>
      <c r="D261" s="1386" t="s">
        <v>1255</v>
      </c>
      <c r="E261" s="1387">
        <f t="shared" si="11"/>
        <v>4</v>
      </c>
      <c r="F261" s="1311"/>
      <c r="G261" s="1311"/>
      <c r="H261" s="1311"/>
      <c r="I261" s="1390"/>
      <c r="J261" s="1390"/>
      <c r="K261" s="1390"/>
      <c r="L261" s="1390"/>
      <c r="M261" s="1390"/>
      <c r="N261" s="1390"/>
      <c r="O261" s="1391"/>
    </row>
    <row r="262" spans="2:19" ht="35.1" customHeight="1">
      <c r="B262" s="1375"/>
      <c r="C262" s="1297"/>
      <c r="D262" s="1297"/>
      <c r="E262" s="1297"/>
      <c r="F262" s="1301"/>
      <c r="G262" s="1301"/>
      <c r="H262" s="1301"/>
      <c r="I262" s="1301"/>
      <c r="J262" s="1301"/>
      <c r="K262" s="1301"/>
      <c r="L262" s="1301"/>
      <c r="M262" s="1301"/>
      <c r="N262" s="1301"/>
      <c r="O262" s="1394"/>
    </row>
    <row r="263" spans="2:19" ht="35.1" customHeight="1">
      <c r="B263" s="1392" t="s">
        <v>4691</v>
      </c>
      <c r="C263" s="1974" t="s">
        <v>5491</v>
      </c>
      <c r="D263" s="1974"/>
      <c r="E263" s="1974"/>
      <c r="F263" s="1974"/>
      <c r="G263" s="1974"/>
      <c r="H263" s="1974"/>
      <c r="I263" s="1974"/>
      <c r="J263" s="1974"/>
      <c r="K263" s="1974"/>
      <c r="L263" s="1974"/>
      <c r="M263" s="1974"/>
      <c r="N263" s="1974"/>
      <c r="O263" s="1975"/>
    </row>
    <row r="264" spans="2:19" ht="35.1" customHeight="1" thickBot="1">
      <c r="B264" s="1393" t="s">
        <v>4692</v>
      </c>
      <c r="C264" s="1976" t="s">
        <v>5492</v>
      </c>
      <c r="D264" s="1976"/>
      <c r="E264" s="1976"/>
      <c r="F264" s="1976"/>
      <c r="G264" s="1976"/>
      <c r="H264" s="1976"/>
      <c r="I264" s="1976"/>
      <c r="J264" s="1976"/>
      <c r="K264" s="1976"/>
      <c r="L264" s="1976"/>
      <c r="M264" s="1976"/>
      <c r="N264" s="1976"/>
      <c r="O264" s="1977"/>
    </row>
    <row r="265" spans="2:19" ht="35.1" customHeight="1" thickBot="1">
      <c r="B265" s="1339" t="s">
        <v>4677</v>
      </c>
      <c r="C265" s="1340" t="str">
        <f>"▼cellule "&amp;ADDRESS(ROW(C267),COLUMN(C267),4)&amp;" "&amp;"choisir Portion ou POIDS PRINCIPAL"</f>
        <v>▼cellule C267 choisir Portion ou POIDS PRINCIPAL</v>
      </c>
      <c r="D265" s="1341"/>
      <c r="E265" s="1297"/>
      <c r="F265" s="1297"/>
      <c r="G265" s="1297"/>
      <c r="H265" s="1297"/>
      <c r="I265" s="1297"/>
      <c r="J265" s="1297"/>
      <c r="K265" s="1297"/>
      <c r="L265" s="1297"/>
      <c r="M265" s="1297"/>
      <c r="N265" s="1297"/>
      <c r="O265" s="1297"/>
    </row>
    <row r="266" spans="2:19" ht="35.1" customHeight="1">
      <c r="B266" s="1342" t="s">
        <v>4569</v>
      </c>
      <c r="C266" s="1343" t="s">
        <v>886</v>
      </c>
      <c r="D266" s="1991" t="s">
        <v>4567</v>
      </c>
      <c r="E266" s="1991"/>
      <c r="F266" s="1344" t="s">
        <v>5424</v>
      </c>
      <c r="G266" s="1345"/>
      <c r="H266" s="1345" t="s">
        <v>5500</v>
      </c>
      <c r="I266" s="1346"/>
      <c r="J266" s="1347" t="str">
        <f>"vous avez choisi"&amp;" "&amp;C267</f>
        <v>vous avez choisi PORTIONS</v>
      </c>
      <c r="K266" s="1348"/>
      <c r="L266" s="1349" t="str">
        <f>IF(AND(G267&lt;&gt;"",K267&lt;&gt;""),"1 seule saisie &gt; Portions ou Principal ?",IF(AND(G267="",ISNUMBER(K267)),K267&amp;" "&amp;M267&amp;" "&amp;J267,IF(AND(K267="",ISNUMBER(G267)),G267&amp;" "&amp;F267,"")))</f>
        <v>1 seule saisie &gt; Portions ou Principal ?</v>
      </c>
      <c r="M266" s="1346"/>
      <c r="N266" s="1346"/>
      <c r="O266" s="1350"/>
      <c r="Q266" s="1305" t="s">
        <v>4558</v>
      </c>
      <c r="R266" s="1305" t="s">
        <v>4559</v>
      </c>
      <c r="S266" s="1305"/>
    </row>
    <row r="267" spans="2:19" ht="35.1" customHeight="1">
      <c r="B267" s="1351" t="s">
        <v>4535</v>
      </c>
      <c r="C267" s="1352" t="s">
        <v>4538</v>
      </c>
      <c r="D267" s="1353" t="s">
        <v>3503</v>
      </c>
      <c r="E267" s="1354">
        <v>10</v>
      </c>
      <c r="F267" s="1355" t="s">
        <v>4678</v>
      </c>
      <c r="G267" s="1356">
        <v>10</v>
      </c>
      <c r="H267" s="1353" t="s">
        <v>4679</v>
      </c>
      <c r="I267" s="1357">
        <v>1.7</v>
      </c>
      <c r="J267" s="1355" t="s">
        <v>4680</v>
      </c>
      <c r="K267" s="1358">
        <v>1.7</v>
      </c>
      <c r="L267" s="1359" t="s">
        <v>4681</v>
      </c>
      <c r="M267" s="1360" t="s">
        <v>1239</v>
      </c>
      <c r="N267" s="1361" t="str">
        <f>"COEFFICIENT "&amp;" "&amp;C267</f>
        <v>COEFFICIENT  PORTIONS</v>
      </c>
      <c r="O267" s="1362">
        <f>IFERROR(IF(C267="PORTIONS",G267/E267,K267/I267),1)</f>
        <v>1</v>
      </c>
      <c r="Q267" s="1326" t="s">
        <v>4563</v>
      </c>
      <c r="R267" s="1327" t="s">
        <v>4564</v>
      </c>
      <c r="S267" s="1327"/>
    </row>
    <row r="268" spans="2:19" ht="35.1" customHeight="1">
      <c r="B268" s="1351" t="s">
        <v>5401</v>
      </c>
      <c r="C268" s="1363">
        <v>68</v>
      </c>
      <c r="D268" s="1364" t="s">
        <v>5402</v>
      </c>
      <c r="E268" s="1365" t="s">
        <v>5409</v>
      </c>
      <c r="F268" s="1364" t="s">
        <v>4682</v>
      </c>
      <c r="G268" s="1366" t="s">
        <v>5161</v>
      </c>
      <c r="H268" s="1353" t="s">
        <v>4683</v>
      </c>
      <c r="I268" s="1367" t="s">
        <v>5500</v>
      </c>
      <c r="J268" s="1353" t="s">
        <v>3891</v>
      </c>
      <c r="K268" s="1368" t="s">
        <v>185</v>
      </c>
      <c r="L268" s="1369" t="s">
        <v>4684</v>
      </c>
      <c r="M268" s="1370" t="s">
        <v>5411</v>
      </c>
      <c r="N268" s="1371" t="s">
        <v>4685</v>
      </c>
      <c r="O268" s="1372" t="s">
        <v>5410</v>
      </c>
      <c r="Q268" s="1326" t="s">
        <v>5421</v>
      </c>
      <c r="R268" s="1327" t="s">
        <v>5422</v>
      </c>
      <c r="S268" s="1327"/>
    </row>
    <row r="269" spans="2:19" ht="35.1" customHeight="1">
      <c r="B269" s="1373" t="s">
        <v>4686</v>
      </c>
      <c r="C269" s="1979" t="s">
        <v>5487</v>
      </c>
      <c r="D269" s="1979"/>
      <c r="E269" s="1979"/>
      <c r="F269" s="1979"/>
      <c r="G269" s="1979"/>
      <c r="H269" s="1374" t="s">
        <v>5407</v>
      </c>
      <c r="I269" s="1979" t="s">
        <v>5488</v>
      </c>
      <c r="J269" s="1979"/>
      <c r="K269" s="1979"/>
      <c r="L269" s="1374" t="s">
        <v>4687</v>
      </c>
      <c r="M269" s="1980" t="s">
        <v>5489</v>
      </c>
      <c r="N269" s="1980"/>
      <c r="O269" s="1981"/>
      <c r="Q269" s="1326" t="s">
        <v>5425</v>
      </c>
      <c r="R269" s="1327" t="s">
        <v>5426</v>
      </c>
      <c r="S269" s="1327"/>
    </row>
    <row r="270" spans="2:19" ht="35.1" customHeight="1">
      <c r="B270" s="1375"/>
      <c r="C270" s="1297"/>
      <c r="D270" s="1297"/>
      <c r="E270" s="1376"/>
      <c r="F270" s="1377" t="str">
        <f>"cellule "&amp;ADDRESS(ROW(C267),COLUMN(C267),4)</f>
        <v>cellule C267</v>
      </c>
      <c r="G270" s="1378"/>
      <c r="H270" s="1378"/>
      <c r="I270" s="1301"/>
      <c r="J270" s="1301"/>
      <c r="K270" s="1301"/>
      <c r="L270" s="1301"/>
      <c r="M270" s="1301"/>
      <c r="N270" s="1301"/>
      <c r="O270" s="1379"/>
      <c r="Q270" s="1326" t="s">
        <v>5428</v>
      </c>
      <c r="R270" s="1327" t="s">
        <v>5429</v>
      </c>
      <c r="S270" s="1327"/>
    </row>
    <row r="271" spans="2:19" ht="35.1" customHeight="1">
      <c r="B271" s="1380" t="s">
        <v>911</v>
      </c>
      <c r="C271" s="1381" t="s">
        <v>912</v>
      </c>
      <c r="D271" s="1381" t="s">
        <v>3517</v>
      </c>
      <c r="E271" s="1381" t="s">
        <v>914</v>
      </c>
      <c r="F271" s="1382" t="s">
        <v>4514</v>
      </c>
      <c r="G271" s="1382"/>
      <c r="H271" s="1382"/>
      <c r="I271" s="1305" t="s">
        <v>4535</v>
      </c>
      <c r="J271" s="1305" t="s">
        <v>3888</v>
      </c>
      <c r="K271" s="1305"/>
      <c r="L271" s="1305" t="s">
        <v>4536</v>
      </c>
      <c r="M271" s="1305"/>
      <c r="N271" s="1305"/>
      <c r="O271" s="1383"/>
      <c r="Q271" s="1326" t="s">
        <v>5431</v>
      </c>
      <c r="R271" s="1327" t="s">
        <v>5432</v>
      </c>
      <c r="S271" s="1327"/>
    </row>
    <row r="272" spans="2:19" ht="35.1" customHeight="1">
      <c r="B272" s="1384" t="s">
        <v>4567</v>
      </c>
      <c r="C272" s="1385">
        <v>1.7</v>
      </c>
      <c r="D272" s="1386" t="s">
        <v>1239</v>
      </c>
      <c r="E272" s="1387">
        <f t="shared" ref="E272:E277" si="12">IF(C272="","",IF(OR(D272="KG",D272="L"),ROUND(C272*$O$267,2),ROUND(C272*$O$267,0)))</f>
        <v>1.7</v>
      </c>
      <c r="F272" s="1311" t="s">
        <v>4517</v>
      </c>
      <c r="G272" s="1311"/>
      <c r="H272" s="1311"/>
      <c r="I272" s="1388" t="s">
        <v>4538</v>
      </c>
      <c r="J272" s="1324" t="s">
        <v>4539</v>
      </c>
      <c r="K272" s="1324"/>
      <c r="L272" s="1324" t="s">
        <v>4540</v>
      </c>
      <c r="M272" s="1324"/>
      <c r="N272" s="1324"/>
      <c r="O272" s="1389"/>
    </row>
    <row r="273" spans="2:19" ht="35.1" customHeight="1">
      <c r="B273" s="1384" t="s">
        <v>4688</v>
      </c>
      <c r="C273" s="1385">
        <v>5</v>
      </c>
      <c r="D273" s="1386" t="s">
        <v>1289</v>
      </c>
      <c r="E273" s="1387">
        <f t="shared" si="12"/>
        <v>5</v>
      </c>
      <c r="F273" s="1311" t="s">
        <v>4523</v>
      </c>
      <c r="G273" s="1311"/>
      <c r="H273" s="1311"/>
      <c r="I273" s="1323" t="s">
        <v>4542</v>
      </c>
      <c r="J273" s="1324" t="s">
        <v>4543</v>
      </c>
      <c r="K273" s="1324"/>
      <c r="L273" s="1324" t="s">
        <v>4544</v>
      </c>
      <c r="M273" s="1324"/>
      <c r="N273" s="1324"/>
      <c r="O273" s="1389"/>
    </row>
    <row r="274" spans="2:19" ht="35.1" customHeight="1">
      <c r="B274" s="1384" t="s">
        <v>3643</v>
      </c>
      <c r="C274" s="1385">
        <v>80</v>
      </c>
      <c r="D274" s="1386" t="s">
        <v>1255</v>
      </c>
      <c r="E274" s="1387">
        <f t="shared" si="12"/>
        <v>80</v>
      </c>
      <c r="F274" s="1311" t="s">
        <v>4524</v>
      </c>
      <c r="G274" s="1311"/>
      <c r="H274" s="1311"/>
      <c r="I274" s="1982" t="s">
        <v>4548</v>
      </c>
      <c r="J274" s="1983" t="s">
        <v>4549</v>
      </c>
      <c r="K274" s="1983"/>
      <c r="L274" s="1983" t="s">
        <v>4550</v>
      </c>
      <c r="M274" s="1983"/>
      <c r="N274" s="1983"/>
      <c r="O274" s="1984"/>
    </row>
    <row r="275" spans="2:19" ht="35.1" customHeight="1">
      <c r="B275" s="1384" t="s">
        <v>4690</v>
      </c>
      <c r="C275" s="1385">
        <v>8</v>
      </c>
      <c r="D275" s="1386" t="s">
        <v>1255</v>
      </c>
      <c r="E275" s="1387">
        <f t="shared" si="12"/>
        <v>8</v>
      </c>
      <c r="F275" s="1311" t="s">
        <v>5490</v>
      </c>
      <c r="G275" s="1311"/>
      <c r="H275" s="1311"/>
      <c r="I275" s="1982"/>
      <c r="J275" s="1983"/>
      <c r="K275" s="1983"/>
      <c r="L275" s="1983"/>
      <c r="M275" s="1983"/>
      <c r="N275" s="1983"/>
      <c r="O275" s="1984"/>
    </row>
    <row r="276" spans="2:19" ht="35.1" customHeight="1">
      <c r="B276" s="1384" t="s">
        <v>3620</v>
      </c>
      <c r="C276" s="1385">
        <v>16</v>
      </c>
      <c r="D276" s="1386" t="s">
        <v>1255</v>
      </c>
      <c r="E276" s="1387">
        <f t="shared" si="12"/>
        <v>16</v>
      </c>
      <c r="F276" s="1311" t="s">
        <v>4525</v>
      </c>
      <c r="G276" s="1311"/>
      <c r="H276" s="1311"/>
      <c r="I276" s="1390"/>
      <c r="J276" s="1390"/>
      <c r="K276" s="1390"/>
      <c r="L276" s="1390"/>
      <c r="M276" s="1390"/>
      <c r="N276" s="1390"/>
      <c r="O276" s="1391"/>
    </row>
    <row r="277" spans="2:19" ht="35.1" customHeight="1">
      <c r="B277" s="1384" t="s">
        <v>3624</v>
      </c>
      <c r="C277" s="1385">
        <v>4</v>
      </c>
      <c r="D277" s="1386" t="s">
        <v>1255</v>
      </c>
      <c r="E277" s="1387">
        <f t="shared" si="12"/>
        <v>4</v>
      </c>
      <c r="F277" s="1311"/>
      <c r="G277" s="1311"/>
      <c r="H277" s="1311"/>
      <c r="I277" s="1390"/>
      <c r="J277" s="1390"/>
      <c r="K277" s="1390"/>
      <c r="L277" s="1390"/>
      <c r="M277" s="1390"/>
      <c r="N277" s="1390"/>
      <c r="O277" s="1391"/>
    </row>
    <row r="278" spans="2:19" ht="35.1" customHeight="1">
      <c r="B278" s="1375"/>
      <c r="C278" s="1297"/>
      <c r="D278" s="1297"/>
      <c r="E278" s="1297"/>
      <c r="F278" s="1301"/>
      <c r="G278" s="1301"/>
      <c r="H278" s="1301"/>
      <c r="I278" s="1301"/>
      <c r="J278" s="1301"/>
      <c r="K278" s="1301"/>
      <c r="L278" s="1301"/>
      <c r="M278" s="1301"/>
      <c r="N278" s="1301"/>
      <c r="O278" s="1394"/>
    </row>
    <row r="279" spans="2:19" ht="35.1" customHeight="1">
      <c r="B279" s="1392" t="s">
        <v>4691</v>
      </c>
      <c r="C279" s="1974" t="s">
        <v>5491</v>
      </c>
      <c r="D279" s="1974"/>
      <c r="E279" s="1974"/>
      <c r="F279" s="1974"/>
      <c r="G279" s="1974"/>
      <c r="H279" s="1974"/>
      <c r="I279" s="1974"/>
      <c r="J279" s="1974"/>
      <c r="K279" s="1974"/>
      <c r="L279" s="1974"/>
      <c r="M279" s="1974"/>
      <c r="N279" s="1974"/>
      <c r="O279" s="1975"/>
    </row>
    <row r="280" spans="2:19" ht="35.1" customHeight="1" thickBot="1">
      <c r="B280" s="1393" t="s">
        <v>4692</v>
      </c>
      <c r="C280" s="1976" t="s">
        <v>5492</v>
      </c>
      <c r="D280" s="1976"/>
      <c r="E280" s="1976"/>
      <c r="F280" s="1976"/>
      <c r="G280" s="1976"/>
      <c r="H280" s="1976"/>
      <c r="I280" s="1976"/>
      <c r="J280" s="1976"/>
      <c r="K280" s="1976"/>
      <c r="L280" s="1976"/>
      <c r="M280" s="1976"/>
      <c r="N280" s="1976"/>
      <c r="O280" s="1977"/>
    </row>
    <row r="281" spans="2:19" ht="35.1" customHeight="1" thickBot="1">
      <c r="B281" s="1339" t="s">
        <v>4677</v>
      </c>
      <c r="C281" s="1340" t="str">
        <f>"▼cellule "&amp;ADDRESS(ROW(C283),COLUMN(C283),4)&amp;" "&amp;"choisir Portion ou POIDS PRINCIPAL"</f>
        <v>▼cellule C283 choisir Portion ou POIDS PRINCIPAL</v>
      </c>
      <c r="D281" s="1341"/>
      <c r="E281" s="1297"/>
      <c r="F281" s="1297"/>
      <c r="G281" s="1297"/>
      <c r="H281" s="1297"/>
      <c r="I281" s="1297"/>
      <c r="J281" s="1297"/>
      <c r="K281" s="1297"/>
      <c r="L281" s="1297"/>
      <c r="M281" s="1297"/>
      <c r="N281" s="1297"/>
      <c r="O281" s="1297"/>
    </row>
    <row r="282" spans="2:19" ht="35.1" customHeight="1">
      <c r="B282" s="1342" t="s">
        <v>4570</v>
      </c>
      <c r="C282" s="1343" t="s">
        <v>886</v>
      </c>
      <c r="D282" s="1991" t="s">
        <v>4567</v>
      </c>
      <c r="E282" s="1991"/>
      <c r="F282" s="1344" t="s">
        <v>5424</v>
      </c>
      <c r="G282" s="1345"/>
      <c r="H282" s="1345" t="s">
        <v>5500</v>
      </c>
      <c r="I282" s="1346"/>
      <c r="J282" s="1347" t="str">
        <f>"vous avez choisi"&amp;" "&amp;C283</f>
        <v>vous avez choisi PORTIONS</v>
      </c>
      <c r="K282" s="1348"/>
      <c r="L282" s="1349" t="str">
        <f>IF(AND(G283&lt;&gt;"",K283&lt;&gt;""),"1 seule saisie &gt; Portions ou Principal ?",IF(AND(G283="",ISNUMBER(K283)),K283&amp;" "&amp;M283&amp;" "&amp;J283,IF(AND(K283="",ISNUMBER(G283)),G283&amp;" "&amp;F283,"")))</f>
        <v>1 seule saisie &gt; Portions ou Principal ?</v>
      </c>
      <c r="M282" s="1346"/>
      <c r="N282" s="1346"/>
      <c r="O282" s="1350"/>
      <c r="Q282" s="1305" t="s">
        <v>4558</v>
      </c>
      <c r="R282" s="1305" t="s">
        <v>4559</v>
      </c>
      <c r="S282" s="1305"/>
    </row>
    <row r="283" spans="2:19" ht="35.1" customHeight="1">
      <c r="B283" s="1351" t="s">
        <v>4535</v>
      </c>
      <c r="C283" s="1352" t="s">
        <v>4538</v>
      </c>
      <c r="D283" s="1353" t="s">
        <v>3503</v>
      </c>
      <c r="E283" s="1354">
        <v>10</v>
      </c>
      <c r="F283" s="1355" t="s">
        <v>4678</v>
      </c>
      <c r="G283" s="1356">
        <v>10</v>
      </c>
      <c r="H283" s="1353" t="s">
        <v>4679</v>
      </c>
      <c r="I283" s="1357">
        <v>1.7</v>
      </c>
      <c r="J283" s="1355" t="s">
        <v>4680</v>
      </c>
      <c r="K283" s="1358">
        <v>1.7</v>
      </c>
      <c r="L283" s="1359" t="s">
        <v>4681</v>
      </c>
      <c r="M283" s="1360" t="s">
        <v>1239</v>
      </c>
      <c r="N283" s="1361" t="str">
        <f>"COEFFICIENT "&amp;" "&amp;C283</f>
        <v>COEFFICIENT  PORTIONS</v>
      </c>
      <c r="O283" s="1362">
        <f>IFERROR(IF(C283="PORTIONS",G283/E283,K283/I283),1)</f>
        <v>1</v>
      </c>
      <c r="Q283" s="1326" t="s">
        <v>4563</v>
      </c>
      <c r="R283" s="1327" t="s">
        <v>4564</v>
      </c>
      <c r="S283" s="1327"/>
    </row>
    <row r="284" spans="2:19" ht="35.1" customHeight="1">
      <c r="B284" s="1351" t="s">
        <v>5401</v>
      </c>
      <c r="C284" s="1363">
        <v>68</v>
      </c>
      <c r="D284" s="1364" t="s">
        <v>5402</v>
      </c>
      <c r="E284" s="1365" t="s">
        <v>5409</v>
      </c>
      <c r="F284" s="1364" t="s">
        <v>4682</v>
      </c>
      <c r="G284" s="1366" t="s">
        <v>5161</v>
      </c>
      <c r="H284" s="1353" t="s">
        <v>4683</v>
      </c>
      <c r="I284" s="1367" t="s">
        <v>5500</v>
      </c>
      <c r="J284" s="1353" t="s">
        <v>3891</v>
      </c>
      <c r="K284" s="1368" t="s">
        <v>185</v>
      </c>
      <c r="L284" s="1369" t="s">
        <v>4684</v>
      </c>
      <c r="M284" s="1370" t="s">
        <v>5411</v>
      </c>
      <c r="N284" s="1371" t="s">
        <v>4685</v>
      </c>
      <c r="O284" s="1372" t="s">
        <v>5410</v>
      </c>
      <c r="Q284" s="1326" t="s">
        <v>5421</v>
      </c>
      <c r="R284" s="1327" t="s">
        <v>5422</v>
      </c>
      <c r="S284" s="1327"/>
    </row>
    <row r="285" spans="2:19" ht="35.1" customHeight="1">
      <c r="B285" s="1373" t="s">
        <v>4686</v>
      </c>
      <c r="C285" s="1979" t="s">
        <v>5487</v>
      </c>
      <c r="D285" s="1979"/>
      <c r="E285" s="1979"/>
      <c r="F285" s="1979"/>
      <c r="G285" s="1979"/>
      <c r="H285" s="1374" t="s">
        <v>5407</v>
      </c>
      <c r="I285" s="1979" t="s">
        <v>5488</v>
      </c>
      <c r="J285" s="1979"/>
      <c r="K285" s="1979"/>
      <c r="L285" s="1374" t="s">
        <v>4687</v>
      </c>
      <c r="M285" s="1980" t="s">
        <v>5489</v>
      </c>
      <c r="N285" s="1980"/>
      <c r="O285" s="1981"/>
      <c r="Q285" s="1326" t="s">
        <v>5425</v>
      </c>
      <c r="R285" s="1327" t="s">
        <v>5426</v>
      </c>
      <c r="S285" s="1327"/>
    </row>
    <row r="286" spans="2:19" ht="35.1" customHeight="1">
      <c r="B286" s="1375"/>
      <c r="C286" s="1297"/>
      <c r="D286" s="1297"/>
      <c r="E286" s="1376"/>
      <c r="F286" s="1377" t="str">
        <f>"cellule "&amp;ADDRESS(ROW(C283),COLUMN(C283),4)</f>
        <v>cellule C283</v>
      </c>
      <c r="G286" s="1378"/>
      <c r="H286" s="1378"/>
      <c r="I286" s="1301"/>
      <c r="J286" s="1301"/>
      <c r="K286" s="1301"/>
      <c r="L286" s="1301"/>
      <c r="M286" s="1301"/>
      <c r="N286" s="1301"/>
      <c r="O286" s="1379"/>
      <c r="Q286" s="1326" t="s">
        <v>5428</v>
      </c>
      <c r="R286" s="1327" t="s">
        <v>5429</v>
      </c>
      <c r="S286" s="1327"/>
    </row>
    <row r="287" spans="2:19" ht="35.1" customHeight="1">
      <c r="B287" s="1380" t="s">
        <v>911</v>
      </c>
      <c r="C287" s="1381" t="s">
        <v>912</v>
      </c>
      <c r="D287" s="1381" t="s">
        <v>3517</v>
      </c>
      <c r="E287" s="1381" t="s">
        <v>914</v>
      </c>
      <c r="F287" s="1382" t="s">
        <v>4514</v>
      </c>
      <c r="G287" s="1382"/>
      <c r="H287" s="1382"/>
      <c r="I287" s="1305" t="s">
        <v>4535</v>
      </c>
      <c r="J287" s="1305" t="s">
        <v>3888</v>
      </c>
      <c r="K287" s="1305"/>
      <c r="L287" s="1305" t="s">
        <v>4536</v>
      </c>
      <c r="M287" s="1305"/>
      <c r="N287" s="1305"/>
      <c r="O287" s="1383"/>
      <c r="Q287" s="1326" t="s">
        <v>5431</v>
      </c>
      <c r="R287" s="1327" t="s">
        <v>5432</v>
      </c>
      <c r="S287" s="1327"/>
    </row>
    <row r="288" spans="2:19" ht="35.1" customHeight="1">
      <c r="B288" s="1384" t="s">
        <v>4567</v>
      </c>
      <c r="C288" s="1385">
        <v>1.7</v>
      </c>
      <c r="D288" s="1386" t="s">
        <v>1239</v>
      </c>
      <c r="E288" s="1387">
        <f t="shared" ref="E288:E293" si="13">IF(C288="","",IF(OR(D288="KG",D288="L"),ROUND(C288*$O$283,2),ROUND(C288*$O$283,0)))</f>
        <v>1.7</v>
      </c>
      <c r="F288" s="1311" t="s">
        <v>4517</v>
      </c>
      <c r="G288" s="1311"/>
      <c r="H288" s="1311"/>
      <c r="I288" s="1388" t="s">
        <v>4538</v>
      </c>
      <c r="J288" s="1324" t="s">
        <v>4539</v>
      </c>
      <c r="K288" s="1324"/>
      <c r="L288" s="1324" t="s">
        <v>4540</v>
      </c>
      <c r="M288" s="1324"/>
      <c r="N288" s="1324"/>
      <c r="O288" s="1389"/>
    </row>
    <row r="289" spans="2:19" ht="35.1" customHeight="1">
      <c r="B289" s="1384" t="s">
        <v>4688</v>
      </c>
      <c r="C289" s="1385">
        <v>5</v>
      </c>
      <c r="D289" s="1386" t="s">
        <v>1289</v>
      </c>
      <c r="E289" s="1387">
        <f t="shared" si="13"/>
        <v>5</v>
      </c>
      <c r="F289" s="1311" t="s">
        <v>4523</v>
      </c>
      <c r="G289" s="1311"/>
      <c r="H289" s="1311"/>
      <c r="I289" s="1323" t="s">
        <v>4542</v>
      </c>
      <c r="J289" s="1324" t="s">
        <v>4543</v>
      </c>
      <c r="K289" s="1324"/>
      <c r="L289" s="1324" t="s">
        <v>4544</v>
      </c>
      <c r="M289" s="1324"/>
      <c r="N289" s="1324"/>
      <c r="O289" s="1389"/>
    </row>
    <row r="290" spans="2:19" ht="35.1" customHeight="1">
      <c r="B290" s="1384" t="s">
        <v>4689</v>
      </c>
      <c r="C290" s="1385">
        <v>15</v>
      </c>
      <c r="D290" s="1386" t="s">
        <v>1255</v>
      </c>
      <c r="E290" s="1387">
        <f t="shared" si="13"/>
        <v>15</v>
      </c>
      <c r="F290" s="1311" t="s">
        <v>4524</v>
      </c>
      <c r="G290" s="1311"/>
      <c r="H290" s="1311"/>
      <c r="I290" s="1982" t="s">
        <v>4548</v>
      </c>
      <c r="J290" s="1983" t="s">
        <v>4549</v>
      </c>
      <c r="K290" s="1983"/>
      <c r="L290" s="1983" t="s">
        <v>4550</v>
      </c>
      <c r="M290" s="1983"/>
      <c r="N290" s="1983"/>
      <c r="O290" s="1984"/>
    </row>
    <row r="291" spans="2:19" ht="35.1" customHeight="1">
      <c r="B291" s="1384" t="s">
        <v>4690</v>
      </c>
      <c r="C291" s="1385">
        <v>8</v>
      </c>
      <c r="D291" s="1386" t="s">
        <v>1255</v>
      </c>
      <c r="E291" s="1387">
        <f t="shared" si="13"/>
        <v>8</v>
      </c>
      <c r="F291" s="1311" t="s">
        <v>5490</v>
      </c>
      <c r="G291" s="1311"/>
      <c r="H291" s="1311"/>
      <c r="I291" s="1982"/>
      <c r="J291" s="1983"/>
      <c r="K291" s="1983"/>
      <c r="L291" s="1983"/>
      <c r="M291" s="1983"/>
      <c r="N291" s="1983"/>
      <c r="O291" s="1984"/>
    </row>
    <row r="292" spans="2:19" ht="35.1" customHeight="1">
      <c r="B292" s="1384" t="s">
        <v>3620</v>
      </c>
      <c r="C292" s="1385">
        <v>16</v>
      </c>
      <c r="D292" s="1386" t="s">
        <v>1255</v>
      </c>
      <c r="E292" s="1387">
        <f t="shared" si="13"/>
        <v>16</v>
      </c>
      <c r="F292" s="1311" t="s">
        <v>4525</v>
      </c>
      <c r="G292" s="1311"/>
      <c r="H292" s="1311"/>
      <c r="I292" s="1390"/>
      <c r="J292" s="1390"/>
      <c r="K292" s="1390"/>
      <c r="L292" s="1390"/>
      <c r="M292" s="1390"/>
      <c r="N292" s="1390"/>
      <c r="O292" s="1391"/>
    </row>
    <row r="293" spans="2:19" ht="35.1" customHeight="1">
      <c r="B293" s="1384" t="s">
        <v>3624</v>
      </c>
      <c r="C293" s="1385">
        <v>4</v>
      </c>
      <c r="D293" s="1386" t="s">
        <v>1255</v>
      </c>
      <c r="E293" s="1387">
        <f t="shared" si="13"/>
        <v>4</v>
      </c>
      <c r="F293" s="1311"/>
      <c r="G293" s="1311"/>
      <c r="H293" s="1311"/>
      <c r="I293" s="1390"/>
      <c r="J293" s="1390"/>
      <c r="K293" s="1390"/>
      <c r="L293" s="1390"/>
      <c r="M293" s="1390"/>
      <c r="N293" s="1390"/>
      <c r="O293" s="1391"/>
    </row>
    <row r="294" spans="2:19" ht="35.1" customHeight="1">
      <c r="B294" s="1375"/>
      <c r="C294" s="1297"/>
      <c r="D294" s="1297"/>
      <c r="E294" s="1297"/>
      <c r="F294" s="1301"/>
      <c r="G294" s="1301"/>
      <c r="H294" s="1301"/>
      <c r="I294" s="1301"/>
      <c r="J294" s="1301"/>
      <c r="K294" s="1301"/>
      <c r="L294" s="1301"/>
      <c r="M294" s="1301"/>
      <c r="N294" s="1301"/>
      <c r="O294" s="1394"/>
    </row>
    <row r="295" spans="2:19" ht="35.1" customHeight="1">
      <c r="B295" s="1392" t="s">
        <v>4691</v>
      </c>
      <c r="C295" s="1974" t="s">
        <v>5491</v>
      </c>
      <c r="D295" s="1974"/>
      <c r="E295" s="1974"/>
      <c r="F295" s="1974"/>
      <c r="G295" s="1974"/>
      <c r="H295" s="1974"/>
      <c r="I295" s="1974"/>
      <c r="J295" s="1974"/>
      <c r="K295" s="1974"/>
      <c r="L295" s="1974"/>
      <c r="M295" s="1974"/>
      <c r="N295" s="1974"/>
      <c r="O295" s="1975"/>
    </row>
    <row r="296" spans="2:19" ht="35.1" customHeight="1" thickBot="1">
      <c r="B296" s="1393" t="s">
        <v>4692</v>
      </c>
      <c r="C296" s="1976" t="s">
        <v>5492</v>
      </c>
      <c r="D296" s="1976"/>
      <c r="E296" s="1976"/>
      <c r="F296" s="1976"/>
      <c r="G296" s="1976"/>
      <c r="H296" s="1976"/>
      <c r="I296" s="1976"/>
      <c r="J296" s="1976"/>
      <c r="K296" s="1976"/>
      <c r="L296" s="1976"/>
      <c r="M296" s="1976"/>
      <c r="N296" s="1976"/>
      <c r="O296" s="1977"/>
    </row>
    <row r="297" spans="2:19" ht="35.1" customHeight="1" thickBot="1">
      <c r="B297" s="1339" t="s">
        <v>4677</v>
      </c>
      <c r="C297" s="1340" t="str">
        <f>"▼cellule "&amp;ADDRESS(ROW(C299),COLUMN(C299),4)&amp;" "&amp;"choisir Portion ou POIDS PRINCIPAL"</f>
        <v>▼cellule C299 choisir Portion ou POIDS PRINCIPAL</v>
      </c>
      <c r="D297" s="1341"/>
      <c r="E297" s="1297"/>
      <c r="F297" s="1297"/>
      <c r="G297" s="1297"/>
      <c r="H297" s="1297"/>
      <c r="I297" s="1297"/>
      <c r="J297" s="1297"/>
      <c r="K297" s="1297"/>
      <c r="L297" s="1297"/>
      <c r="M297" s="1297"/>
      <c r="N297" s="1297"/>
      <c r="O297" s="1297"/>
    </row>
    <row r="298" spans="2:19" ht="35.1" customHeight="1">
      <c r="B298" s="1342" t="s">
        <v>4571</v>
      </c>
      <c r="C298" s="1343" t="s">
        <v>886</v>
      </c>
      <c r="D298" s="1991" t="s">
        <v>4572</v>
      </c>
      <c r="E298" s="1991"/>
      <c r="F298" s="1344" t="s">
        <v>5434</v>
      </c>
      <c r="G298" s="1345"/>
      <c r="H298" s="1345" t="s">
        <v>5501</v>
      </c>
      <c r="I298" s="1346"/>
      <c r="J298" s="1347" t="str">
        <f>"vous avez choisi"&amp;" "&amp;C299</f>
        <v>vous avez choisi PORTIONS</v>
      </c>
      <c r="K298" s="1348"/>
      <c r="L298" s="1349" t="str">
        <f>IF(AND(G299&lt;&gt;"",K299&lt;&gt;""),"1 seule saisie &gt; Portions ou Principal ?",IF(AND(G299="",ISNUMBER(K299)),K299&amp;" "&amp;M299&amp;" "&amp;J299,IF(AND(K299="",ISNUMBER(G299)),G299&amp;" "&amp;F299,"")))</f>
        <v>1 seule saisie &gt; Portions ou Principal ?</v>
      </c>
      <c r="M298" s="1346"/>
      <c r="N298" s="1346"/>
      <c r="O298" s="1350"/>
      <c r="Q298" s="1305" t="s">
        <v>4558</v>
      </c>
      <c r="R298" s="1305" t="s">
        <v>4559</v>
      </c>
      <c r="S298" s="1305"/>
    </row>
    <row r="299" spans="2:19" ht="35.1" customHeight="1">
      <c r="B299" s="1351" t="s">
        <v>4535</v>
      </c>
      <c r="C299" s="1352" t="s">
        <v>4538</v>
      </c>
      <c r="D299" s="1353" t="s">
        <v>3503</v>
      </c>
      <c r="E299" s="1354">
        <v>10</v>
      </c>
      <c r="F299" s="1355" t="s">
        <v>4678</v>
      </c>
      <c r="G299" s="1356">
        <v>10</v>
      </c>
      <c r="H299" s="1353" t="s">
        <v>4679</v>
      </c>
      <c r="I299" s="1357">
        <v>2</v>
      </c>
      <c r="J299" s="1355" t="s">
        <v>4680</v>
      </c>
      <c r="K299" s="1358">
        <v>2</v>
      </c>
      <c r="L299" s="1359" t="s">
        <v>4681</v>
      </c>
      <c r="M299" s="1360" t="s">
        <v>1239</v>
      </c>
      <c r="N299" s="1361" t="str">
        <f>"COEFFICIENT "&amp;" "&amp;C299</f>
        <v>COEFFICIENT  PORTIONS</v>
      </c>
      <c r="O299" s="1362">
        <f>IFERROR(IF(C299="PORTIONS",G299/E299,K299/I299),1)</f>
        <v>1</v>
      </c>
      <c r="Q299" s="1326" t="s">
        <v>4563</v>
      </c>
      <c r="R299" s="1327" t="s">
        <v>4564</v>
      </c>
      <c r="S299" s="1327"/>
    </row>
    <row r="300" spans="2:19" ht="35.1" customHeight="1">
      <c r="B300" s="1351" t="s">
        <v>5401</v>
      </c>
      <c r="C300" s="1363">
        <v>68</v>
      </c>
      <c r="D300" s="1364" t="s">
        <v>5402</v>
      </c>
      <c r="E300" s="1365" t="s">
        <v>5409</v>
      </c>
      <c r="F300" s="1364" t="s">
        <v>4682</v>
      </c>
      <c r="G300" s="1366" t="s">
        <v>5161</v>
      </c>
      <c r="H300" s="1353" t="s">
        <v>4683</v>
      </c>
      <c r="I300" s="1367" t="s">
        <v>5501</v>
      </c>
      <c r="J300" s="1353" t="s">
        <v>3891</v>
      </c>
      <c r="K300" s="1368" t="s">
        <v>185</v>
      </c>
      <c r="L300" s="1369" t="s">
        <v>4684</v>
      </c>
      <c r="M300" s="1370" t="s">
        <v>5411</v>
      </c>
      <c r="N300" s="1371" t="s">
        <v>4685</v>
      </c>
      <c r="O300" s="1372" t="s">
        <v>5410</v>
      </c>
      <c r="Q300" s="1326" t="s">
        <v>5421</v>
      </c>
      <c r="R300" s="1327" t="s">
        <v>5422</v>
      </c>
      <c r="S300" s="1327"/>
    </row>
    <row r="301" spans="2:19" ht="35.1" customHeight="1">
      <c r="B301" s="1373" t="s">
        <v>4686</v>
      </c>
      <c r="C301" s="1979" t="s">
        <v>5487</v>
      </c>
      <c r="D301" s="1979"/>
      <c r="E301" s="1979"/>
      <c r="F301" s="1979"/>
      <c r="G301" s="1979"/>
      <c r="H301" s="1374" t="s">
        <v>5407</v>
      </c>
      <c r="I301" s="1979" t="s">
        <v>5488</v>
      </c>
      <c r="J301" s="1979"/>
      <c r="K301" s="1979"/>
      <c r="L301" s="1374" t="s">
        <v>4687</v>
      </c>
      <c r="M301" s="1980" t="s">
        <v>5489</v>
      </c>
      <c r="N301" s="1980"/>
      <c r="O301" s="1981"/>
      <c r="Q301" s="1326" t="s">
        <v>5425</v>
      </c>
      <c r="R301" s="1327" t="s">
        <v>5426</v>
      </c>
      <c r="S301" s="1327"/>
    </row>
    <row r="302" spans="2:19" ht="35.1" customHeight="1">
      <c r="B302" s="1375"/>
      <c r="C302" s="1297"/>
      <c r="D302" s="1297"/>
      <c r="E302" s="1376"/>
      <c r="F302" s="1377" t="str">
        <f>"cellule "&amp;ADDRESS(ROW(C299),COLUMN(C299),4)</f>
        <v>cellule C299</v>
      </c>
      <c r="G302" s="1378"/>
      <c r="H302" s="1378"/>
      <c r="I302" s="1301"/>
      <c r="J302" s="1301"/>
      <c r="K302" s="1301"/>
      <c r="L302" s="1301"/>
      <c r="M302" s="1301"/>
      <c r="N302" s="1301"/>
      <c r="O302" s="1379"/>
      <c r="Q302" s="1326" t="s">
        <v>5428</v>
      </c>
      <c r="R302" s="1327" t="s">
        <v>5429</v>
      </c>
      <c r="S302" s="1327"/>
    </row>
    <row r="303" spans="2:19" ht="35.1" customHeight="1">
      <c r="B303" s="1380" t="s">
        <v>911</v>
      </c>
      <c r="C303" s="1381" t="s">
        <v>912</v>
      </c>
      <c r="D303" s="1381" t="s">
        <v>3517</v>
      </c>
      <c r="E303" s="1381" t="s">
        <v>914</v>
      </c>
      <c r="F303" s="1382" t="s">
        <v>4514</v>
      </c>
      <c r="G303" s="1382"/>
      <c r="H303" s="1382"/>
      <c r="I303" s="1305" t="s">
        <v>4535</v>
      </c>
      <c r="J303" s="1305" t="s">
        <v>3888</v>
      </c>
      <c r="K303" s="1305"/>
      <c r="L303" s="1305" t="s">
        <v>4536</v>
      </c>
      <c r="M303" s="1305"/>
      <c r="N303" s="1305"/>
      <c r="O303" s="1383"/>
      <c r="Q303" s="1326" t="s">
        <v>5431</v>
      </c>
      <c r="R303" s="1327" t="s">
        <v>5432</v>
      </c>
      <c r="S303" s="1327"/>
    </row>
    <row r="304" spans="2:19" ht="35.1" customHeight="1">
      <c r="B304" s="1384" t="s">
        <v>4572</v>
      </c>
      <c r="C304" s="1385">
        <v>2</v>
      </c>
      <c r="D304" s="1386" t="s">
        <v>1239</v>
      </c>
      <c r="E304" s="1387">
        <f t="shared" ref="E304:E309" si="14">IF(C304="","",IF(OR(D304="KG",D304="L"),ROUND(C304*$O$299,2),ROUND(C304*$O$299,0)))</f>
        <v>2</v>
      </c>
      <c r="F304" s="1311" t="s">
        <v>4517</v>
      </c>
      <c r="G304" s="1311"/>
      <c r="H304" s="1311"/>
      <c r="I304" s="1388" t="s">
        <v>4538</v>
      </c>
      <c r="J304" s="1324" t="s">
        <v>4539</v>
      </c>
      <c r="K304" s="1324"/>
      <c r="L304" s="1324" t="s">
        <v>4540</v>
      </c>
      <c r="M304" s="1324"/>
      <c r="N304" s="1324"/>
      <c r="O304" s="1389"/>
    </row>
    <row r="305" spans="2:19" ht="35.1" customHeight="1">
      <c r="B305" s="1384" t="s">
        <v>4688</v>
      </c>
      <c r="C305" s="1385">
        <v>5</v>
      </c>
      <c r="D305" s="1386" t="s">
        <v>1289</v>
      </c>
      <c r="E305" s="1387">
        <f t="shared" si="14"/>
        <v>5</v>
      </c>
      <c r="F305" s="1311" t="s">
        <v>4523</v>
      </c>
      <c r="G305" s="1311"/>
      <c r="H305" s="1311"/>
      <c r="I305" s="1323" t="s">
        <v>4542</v>
      </c>
      <c r="J305" s="1324" t="s">
        <v>4543</v>
      </c>
      <c r="K305" s="1324"/>
      <c r="L305" s="1324" t="s">
        <v>4544</v>
      </c>
      <c r="M305" s="1324"/>
      <c r="N305" s="1324"/>
      <c r="O305" s="1389"/>
    </row>
    <row r="306" spans="2:19" ht="35.1" customHeight="1">
      <c r="B306" s="1384" t="s">
        <v>4689</v>
      </c>
      <c r="C306" s="1385">
        <v>15</v>
      </c>
      <c r="D306" s="1386" t="s">
        <v>1255</v>
      </c>
      <c r="E306" s="1387">
        <f t="shared" si="14"/>
        <v>15</v>
      </c>
      <c r="F306" s="1311" t="s">
        <v>4524</v>
      </c>
      <c r="G306" s="1311"/>
      <c r="H306" s="1311"/>
      <c r="I306" s="1982" t="s">
        <v>4548</v>
      </c>
      <c r="J306" s="1983" t="s">
        <v>4549</v>
      </c>
      <c r="K306" s="1983"/>
      <c r="L306" s="1983" t="s">
        <v>4550</v>
      </c>
      <c r="M306" s="1983"/>
      <c r="N306" s="1983"/>
      <c r="O306" s="1984"/>
    </row>
    <row r="307" spans="2:19" ht="35.1" customHeight="1">
      <c r="B307" s="1384" t="s">
        <v>4690</v>
      </c>
      <c r="C307" s="1385">
        <v>8</v>
      </c>
      <c r="D307" s="1386" t="s">
        <v>1255</v>
      </c>
      <c r="E307" s="1387">
        <f t="shared" si="14"/>
        <v>8</v>
      </c>
      <c r="F307" s="1311" t="s">
        <v>5490</v>
      </c>
      <c r="G307" s="1311"/>
      <c r="H307" s="1311"/>
      <c r="I307" s="1982"/>
      <c r="J307" s="1983"/>
      <c r="K307" s="1983"/>
      <c r="L307" s="1983"/>
      <c r="M307" s="1983"/>
      <c r="N307" s="1983"/>
      <c r="O307" s="1984"/>
    </row>
    <row r="308" spans="2:19" ht="35.1" customHeight="1">
      <c r="B308" s="1384" t="s">
        <v>3620</v>
      </c>
      <c r="C308" s="1385">
        <v>16</v>
      </c>
      <c r="D308" s="1386" t="s">
        <v>1255</v>
      </c>
      <c r="E308" s="1387">
        <f t="shared" si="14"/>
        <v>16</v>
      </c>
      <c r="F308" s="1311" t="s">
        <v>4525</v>
      </c>
      <c r="G308" s="1311"/>
      <c r="H308" s="1311"/>
      <c r="I308" s="1390"/>
      <c r="J308" s="1390"/>
      <c r="K308" s="1390"/>
      <c r="L308" s="1390"/>
      <c r="M308" s="1390"/>
      <c r="N308" s="1390"/>
      <c r="O308" s="1391"/>
    </row>
    <row r="309" spans="2:19" ht="35.1" customHeight="1">
      <c r="B309" s="1384" t="s">
        <v>3624</v>
      </c>
      <c r="C309" s="1385">
        <v>4</v>
      </c>
      <c r="D309" s="1386" t="s">
        <v>1255</v>
      </c>
      <c r="E309" s="1387">
        <f t="shared" si="14"/>
        <v>4</v>
      </c>
      <c r="F309" s="1311"/>
      <c r="G309" s="1311"/>
      <c r="H309" s="1311"/>
      <c r="I309" s="1390"/>
      <c r="J309" s="1390"/>
      <c r="K309" s="1390"/>
      <c r="L309" s="1390"/>
      <c r="M309" s="1390"/>
      <c r="N309" s="1390"/>
      <c r="O309" s="1391"/>
    </row>
    <row r="310" spans="2:19" ht="35.1" customHeight="1">
      <c r="B310" s="1375"/>
      <c r="C310" s="1297"/>
      <c r="D310" s="1297"/>
      <c r="E310" s="1297"/>
      <c r="F310" s="1301"/>
      <c r="G310" s="1301"/>
      <c r="H310" s="1301"/>
      <c r="I310" s="1301"/>
      <c r="J310" s="1301"/>
      <c r="K310" s="1301"/>
      <c r="L310" s="1301"/>
      <c r="M310" s="1301"/>
      <c r="N310" s="1301"/>
      <c r="O310" s="1394"/>
    </row>
    <row r="311" spans="2:19" ht="35.1" customHeight="1">
      <c r="B311" s="1392" t="s">
        <v>4691</v>
      </c>
      <c r="C311" s="1974" t="s">
        <v>5491</v>
      </c>
      <c r="D311" s="1974"/>
      <c r="E311" s="1974"/>
      <c r="F311" s="1974"/>
      <c r="G311" s="1974"/>
      <c r="H311" s="1974"/>
      <c r="I311" s="1974"/>
      <c r="J311" s="1974"/>
      <c r="K311" s="1974"/>
      <c r="L311" s="1974"/>
      <c r="M311" s="1974"/>
      <c r="N311" s="1974"/>
      <c r="O311" s="1975"/>
    </row>
    <row r="312" spans="2:19" ht="35.1" customHeight="1" thickBot="1">
      <c r="B312" s="1393" t="s">
        <v>4692</v>
      </c>
      <c r="C312" s="1976" t="s">
        <v>5492</v>
      </c>
      <c r="D312" s="1976"/>
      <c r="E312" s="1976"/>
      <c r="F312" s="1976"/>
      <c r="G312" s="1976"/>
      <c r="H312" s="1976"/>
      <c r="I312" s="1976"/>
      <c r="J312" s="1976"/>
      <c r="K312" s="1976"/>
      <c r="L312" s="1976"/>
      <c r="M312" s="1976"/>
      <c r="N312" s="1976"/>
      <c r="O312" s="1977"/>
    </row>
    <row r="313" spans="2:19" ht="35.1" customHeight="1" thickBot="1">
      <c r="B313" s="1339" t="s">
        <v>4677</v>
      </c>
      <c r="C313" s="1340" t="str">
        <f>"▼cellule "&amp;ADDRESS(ROW(C315),COLUMN(C315),4)&amp;" "&amp;"choisir Portion ou POIDS PRINCIPAL"</f>
        <v>▼cellule C315 choisir Portion ou POIDS PRINCIPAL</v>
      </c>
      <c r="D313" s="1341"/>
      <c r="E313" s="1297"/>
      <c r="F313" s="1297"/>
      <c r="G313" s="1297"/>
      <c r="H313" s="1297"/>
      <c r="I313" s="1297"/>
      <c r="J313" s="1297"/>
      <c r="K313" s="1297"/>
      <c r="L313" s="1297"/>
      <c r="M313" s="1297"/>
      <c r="N313" s="1297"/>
      <c r="O313" s="1297"/>
    </row>
    <row r="314" spans="2:19" ht="35.1" customHeight="1">
      <c r="B314" s="1342" t="s">
        <v>4573</v>
      </c>
      <c r="C314" s="1343" t="s">
        <v>886</v>
      </c>
      <c r="D314" s="1991" t="s">
        <v>4572</v>
      </c>
      <c r="E314" s="1991"/>
      <c r="F314" s="1344" t="s">
        <v>5434</v>
      </c>
      <c r="G314" s="1345"/>
      <c r="H314" s="1345" t="s">
        <v>5501</v>
      </c>
      <c r="I314" s="1346"/>
      <c r="J314" s="1347" t="str">
        <f>"vous avez choisi"&amp;" "&amp;C315</f>
        <v>vous avez choisi PORTIONS</v>
      </c>
      <c r="K314" s="1348"/>
      <c r="L314" s="1349" t="str">
        <f>IF(AND(G315&lt;&gt;"",K315&lt;&gt;""),"1 seule saisie &gt; Portions ou Principal ?",IF(AND(G315="",ISNUMBER(K315)),K315&amp;" "&amp;M315&amp;" "&amp;J315,IF(AND(K315="",ISNUMBER(G315)),G315&amp;" "&amp;F315,"")))</f>
        <v>1 seule saisie &gt; Portions ou Principal ?</v>
      </c>
      <c r="M314" s="1346"/>
      <c r="N314" s="1346"/>
      <c r="O314" s="1350"/>
      <c r="Q314" s="1305" t="s">
        <v>4558</v>
      </c>
      <c r="R314" s="1305" t="s">
        <v>4559</v>
      </c>
      <c r="S314" s="1305"/>
    </row>
    <row r="315" spans="2:19" ht="35.1" customHeight="1">
      <c r="B315" s="1351" t="s">
        <v>4535</v>
      </c>
      <c r="C315" s="1352" t="s">
        <v>4538</v>
      </c>
      <c r="D315" s="1353" t="s">
        <v>3503</v>
      </c>
      <c r="E315" s="1354">
        <v>10</v>
      </c>
      <c r="F315" s="1355" t="s">
        <v>4678</v>
      </c>
      <c r="G315" s="1356">
        <v>10</v>
      </c>
      <c r="H315" s="1353" t="s">
        <v>4679</v>
      </c>
      <c r="I315" s="1357">
        <v>2</v>
      </c>
      <c r="J315" s="1355" t="s">
        <v>4680</v>
      </c>
      <c r="K315" s="1358">
        <v>2</v>
      </c>
      <c r="L315" s="1359" t="s">
        <v>4681</v>
      </c>
      <c r="M315" s="1360" t="s">
        <v>1239</v>
      </c>
      <c r="N315" s="1361" t="str">
        <f>"COEFFICIENT "&amp;" "&amp;C315</f>
        <v>COEFFICIENT  PORTIONS</v>
      </c>
      <c r="O315" s="1362">
        <f>IFERROR(IF(C315="PORTIONS",G315/E315,K315/I315),1)</f>
        <v>1</v>
      </c>
      <c r="Q315" s="1326" t="s">
        <v>4563</v>
      </c>
      <c r="R315" s="1327" t="s">
        <v>4564</v>
      </c>
      <c r="S315" s="1327"/>
    </row>
    <row r="316" spans="2:19" ht="35.1" customHeight="1">
      <c r="B316" s="1351" t="s">
        <v>5401</v>
      </c>
      <c r="C316" s="1363">
        <v>68</v>
      </c>
      <c r="D316" s="1364" t="s">
        <v>5402</v>
      </c>
      <c r="E316" s="1365" t="s">
        <v>5409</v>
      </c>
      <c r="F316" s="1364" t="s">
        <v>4682</v>
      </c>
      <c r="G316" s="1366" t="s">
        <v>5161</v>
      </c>
      <c r="H316" s="1353" t="s">
        <v>4683</v>
      </c>
      <c r="I316" s="1367" t="s">
        <v>5501</v>
      </c>
      <c r="J316" s="1353" t="s">
        <v>3891</v>
      </c>
      <c r="K316" s="1368" t="s">
        <v>185</v>
      </c>
      <c r="L316" s="1369" t="s">
        <v>4684</v>
      </c>
      <c r="M316" s="1370" t="s">
        <v>5411</v>
      </c>
      <c r="N316" s="1371" t="s">
        <v>4685</v>
      </c>
      <c r="O316" s="1372" t="s">
        <v>5410</v>
      </c>
      <c r="Q316" s="1326" t="s">
        <v>5421</v>
      </c>
      <c r="R316" s="1327" t="s">
        <v>5422</v>
      </c>
      <c r="S316" s="1327"/>
    </row>
    <row r="317" spans="2:19" ht="35.1" customHeight="1">
      <c r="B317" s="1373" t="s">
        <v>4686</v>
      </c>
      <c r="C317" s="1979" t="s">
        <v>5487</v>
      </c>
      <c r="D317" s="1979"/>
      <c r="E317" s="1979"/>
      <c r="F317" s="1979"/>
      <c r="G317" s="1979"/>
      <c r="H317" s="1374" t="s">
        <v>5407</v>
      </c>
      <c r="I317" s="1979" t="s">
        <v>5488</v>
      </c>
      <c r="J317" s="1979"/>
      <c r="K317" s="1979"/>
      <c r="L317" s="1374" t="s">
        <v>4687</v>
      </c>
      <c r="M317" s="1980" t="s">
        <v>5489</v>
      </c>
      <c r="N317" s="1980"/>
      <c r="O317" s="1981"/>
      <c r="Q317" s="1326" t="s">
        <v>5425</v>
      </c>
      <c r="R317" s="1327" t="s">
        <v>5426</v>
      </c>
      <c r="S317" s="1327"/>
    </row>
    <row r="318" spans="2:19" ht="35.1" customHeight="1">
      <c r="B318" s="1375"/>
      <c r="C318" s="1297"/>
      <c r="D318" s="1297"/>
      <c r="E318" s="1376"/>
      <c r="F318" s="1377" t="str">
        <f>"cellule "&amp;ADDRESS(ROW(C315),COLUMN(C315),4)</f>
        <v>cellule C315</v>
      </c>
      <c r="G318" s="1378"/>
      <c r="H318" s="1378"/>
      <c r="I318" s="1301"/>
      <c r="J318" s="1301"/>
      <c r="K318" s="1301"/>
      <c r="L318" s="1301"/>
      <c r="M318" s="1301"/>
      <c r="N318" s="1301"/>
      <c r="O318" s="1379"/>
      <c r="Q318" s="1326" t="s">
        <v>5428</v>
      </c>
      <c r="R318" s="1327" t="s">
        <v>5429</v>
      </c>
      <c r="S318" s="1327"/>
    </row>
    <row r="319" spans="2:19" ht="35.1" customHeight="1">
      <c r="B319" s="1380" t="s">
        <v>911</v>
      </c>
      <c r="C319" s="1381" t="s">
        <v>912</v>
      </c>
      <c r="D319" s="1381" t="s">
        <v>3517</v>
      </c>
      <c r="E319" s="1381" t="s">
        <v>914</v>
      </c>
      <c r="F319" s="1382" t="s">
        <v>4514</v>
      </c>
      <c r="G319" s="1382"/>
      <c r="H319" s="1382"/>
      <c r="I319" s="1305" t="s">
        <v>4535</v>
      </c>
      <c r="J319" s="1305" t="s">
        <v>3888</v>
      </c>
      <c r="K319" s="1305"/>
      <c r="L319" s="1305" t="s">
        <v>4536</v>
      </c>
      <c r="M319" s="1305"/>
      <c r="N319" s="1305"/>
      <c r="O319" s="1383"/>
      <c r="Q319" s="1326" t="s">
        <v>5431</v>
      </c>
      <c r="R319" s="1327" t="s">
        <v>5432</v>
      </c>
      <c r="S319" s="1327"/>
    </row>
    <row r="320" spans="2:19" ht="35.1" customHeight="1">
      <c r="B320" s="1384" t="s">
        <v>4572</v>
      </c>
      <c r="C320" s="1385">
        <v>2</v>
      </c>
      <c r="D320" s="1386" t="s">
        <v>1239</v>
      </c>
      <c r="E320" s="1387">
        <f t="shared" ref="E320:E325" si="15">IF(C320="","",IF(OR(D320="KG",D320="L"),ROUND(C320*$O$315,2),ROUND(C320*$O$315,0)))</f>
        <v>2</v>
      </c>
      <c r="F320" s="1311" t="s">
        <v>4517</v>
      </c>
      <c r="G320" s="1311"/>
      <c r="H320" s="1311"/>
      <c r="I320" s="1388" t="s">
        <v>4538</v>
      </c>
      <c r="J320" s="1324" t="s">
        <v>4539</v>
      </c>
      <c r="K320" s="1324"/>
      <c r="L320" s="1324" t="s">
        <v>4540</v>
      </c>
      <c r="M320" s="1324"/>
      <c r="N320" s="1324"/>
      <c r="O320" s="1389"/>
    </row>
    <row r="321" spans="2:19" ht="35.1" customHeight="1">
      <c r="B321" s="1384" t="s">
        <v>4688</v>
      </c>
      <c r="C321" s="1385">
        <v>5</v>
      </c>
      <c r="D321" s="1386" t="s">
        <v>1289</v>
      </c>
      <c r="E321" s="1387">
        <f t="shared" si="15"/>
        <v>5</v>
      </c>
      <c r="F321" s="1311" t="s">
        <v>4523</v>
      </c>
      <c r="G321" s="1311"/>
      <c r="H321" s="1311"/>
      <c r="I321" s="1323" t="s">
        <v>4542</v>
      </c>
      <c r="J321" s="1324" t="s">
        <v>4543</v>
      </c>
      <c r="K321" s="1324"/>
      <c r="L321" s="1324" t="s">
        <v>4544</v>
      </c>
      <c r="M321" s="1324"/>
      <c r="N321" s="1324"/>
      <c r="O321" s="1389"/>
    </row>
    <row r="322" spans="2:19" ht="35.1" customHeight="1">
      <c r="B322" s="1384" t="s">
        <v>3643</v>
      </c>
      <c r="C322" s="1385">
        <v>80</v>
      </c>
      <c r="D322" s="1386" t="s">
        <v>1255</v>
      </c>
      <c r="E322" s="1387">
        <f t="shared" si="15"/>
        <v>80</v>
      </c>
      <c r="F322" s="1311" t="s">
        <v>4524</v>
      </c>
      <c r="G322" s="1311"/>
      <c r="H322" s="1311"/>
      <c r="I322" s="1982" t="s">
        <v>4548</v>
      </c>
      <c r="J322" s="1983" t="s">
        <v>4549</v>
      </c>
      <c r="K322" s="1983"/>
      <c r="L322" s="1983" t="s">
        <v>4550</v>
      </c>
      <c r="M322" s="1983"/>
      <c r="N322" s="1983"/>
      <c r="O322" s="1984"/>
    </row>
    <row r="323" spans="2:19" ht="35.1" customHeight="1">
      <c r="B323" s="1384" t="s">
        <v>4690</v>
      </c>
      <c r="C323" s="1385">
        <v>8</v>
      </c>
      <c r="D323" s="1386" t="s">
        <v>1255</v>
      </c>
      <c r="E323" s="1387">
        <f t="shared" si="15"/>
        <v>8</v>
      </c>
      <c r="F323" s="1311" t="s">
        <v>5490</v>
      </c>
      <c r="G323" s="1311"/>
      <c r="H323" s="1311"/>
      <c r="I323" s="1982"/>
      <c r="J323" s="1983"/>
      <c r="K323" s="1983"/>
      <c r="L323" s="1983"/>
      <c r="M323" s="1983"/>
      <c r="N323" s="1983"/>
      <c r="O323" s="1984"/>
    </row>
    <row r="324" spans="2:19" ht="35.1" customHeight="1">
      <c r="B324" s="1384" t="s">
        <v>3620</v>
      </c>
      <c r="C324" s="1385">
        <v>16</v>
      </c>
      <c r="D324" s="1386" t="s">
        <v>1255</v>
      </c>
      <c r="E324" s="1387">
        <f t="shared" si="15"/>
        <v>16</v>
      </c>
      <c r="F324" s="1311" t="s">
        <v>4525</v>
      </c>
      <c r="G324" s="1311"/>
      <c r="H324" s="1311"/>
      <c r="I324" s="1390"/>
      <c r="J324" s="1390"/>
      <c r="K324" s="1390"/>
      <c r="L324" s="1390"/>
      <c r="M324" s="1390"/>
      <c r="N324" s="1390"/>
      <c r="O324" s="1391"/>
    </row>
    <row r="325" spans="2:19" ht="35.1" customHeight="1">
      <c r="B325" s="1384" t="s">
        <v>3624</v>
      </c>
      <c r="C325" s="1385">
        <v>4</v>
      </c>
      <c r="D325" s="1386" t="s">
        <v>1255</v>
      </c>
      <c r="E325" s="1387">
        <f t="shared" si="15"/>
        <v>4</v>
      </c>
      <c r="F325" s="1311"/>
      <c r="G325" s="1311"/>
      <c r="H325" s="1311"/>
      <c r="I325" s="1390"/>
      <c r="J325" s="1390"/>
      <c r="K325" s="1390"/>
      <c r="L325" s="1390"/>
      <c r="M325" s="1390"/>
      <c r="N325" s="1390"/>
      <c r="O325" s="1391"/>
    </row>
    <row r="326" spans="2:19" ht="35.1" customHeight="1">
      <c r="B326" s="1375"/>
      <c r="C326" s="1297"/>
      <c r="D326" s="1297"/>
      <c r="E326" s="1297"/>
      <c r="F326" s="1301"/>
      <c r="G326" s="1301"/>
      <c r="H326" s="1301"/>
      <c r="I326" s="1301"/>
      <c r="J326" s="1301"/>
      <c r="K326" s="1301"/>
      <c r="L326" s="1301"/>
      <c r="M326" s="1301"/>
      <c r="N326" s="1301"/>
      <c r="O326" s="1394"/>
    </row>
    <row r="327" spans="2:19" ht="35.1" customHeight="1">
      <c r="B327" s="1392" t="s">
        <v>4691</v>
      </c>
      <c r="C327" s="1974" t="s">
        <v>5491</v>
      </c>
      <c r="D327" s="1974"/>
      <c r="E327" s="1974"/>
      <c r="F327" s="1974"/>
      <c r="G327" s="1974"/>
      <c r="H327" s="1974"/>
      <c r="I327" s="1974"/>
      <c r="J327" s="1974"/>
      <c r="K327" s="1974"/>
      <c r="L327" s="1974"/>
      <c r="M327" s="1974"/>
      <c r="N327" s="1974"/>
      <c r="O327" s="1975"/>
    </row>
    <row r="328" spans="2:19" ht="35.1" customHeight="1" thickBot="1">
      <c r="B328" s="1393" t="s">
        <v>4692</v>
      </c>
      <c r="C328" s="1976" t="s">
        <v>5492</v>
      </c>
      <c r="D328" s="1976"/>
      <c r="E328" s="1976"/>
      <c r="F328" s="1976"/>
      <c r="G328" s="1976"/>
      <c r="H328" s="1976"/>
      <c r="I328" s="1976"/>
      <c r="J328" s="1976"/>
      <c r="K328" s="1976"/>
      <c r="L328" s="1976"/>
      <c r="M328" s="1976"/>
      <c r="N328" s="1976"/>
      <c r="O328" s="1977"/>
    </row>
    <row r="329" spans="2:19" ht="35.1" customHeight="1" thickBot="1">
      <c r="B329" s="1339" t="s">
        <v>4677</v>
      </c>
      <c r="C329" s="1340" t="str">
        <f>"▼cellule "&amp;ADDRESS(ROW(C331),COLUMN(C331),4)&amp;" "&amp;"choisir Portion ou POIDS PRINCIPAL"</f>
        <v>▼cellule C331 choisir Portion ou POIDS PRINCIPAL</v>
      </c>
      <c r="D329" s="1341"/>
      <c r="E329" s="1297"/>
      <c r="F329" s="1297"/>
      <c r="G329" s="1297"/>
      <c r="H329" s="1297"/>
      <c r="I329" s="1297"/>
      <c r="J329" s="1297"/>
      <c r="K329" s="1297"/>
      <c r="L329" s="1297"/>
      <c r="M329" s="1297"/>
      <c r="N329" s="1297"/>
      <c r="O329" s="1297"/>
    </row>
    <row r="330" spans="2:19" ht="35.1" customHeight="1">
      <c r="B330" s="1342" t="s">
        <v>4575</v>
      </c>
      <c r="C330" s="1343" t="s">
        <v>886</v>
      </c>
      <c r="D330" s="1991" t="s">
        <v>4576</v>
      </c>
      <c r="E330" s="1991"/>
      <c r="F330" s="1344" t="s">
        <v>5435</v>
      </c>
      <c r="G330" s="1345"/>
      <c r="H330" s="1345" t="s">
        <v>5502</v>
      </c>
      <c r="I330" s="1346"/>
      <c r="J330" s="1347" t="str">
        <f>"vous avez choisi"&amp;" "&amp;C331</f>
        <v>vous avez choisi PORTIONS</v>
      </c>
      <c r="K330" s="1348"/>
      <c r="L330" s="1349" t="str">
        <f>IF(AND(G331&lt;&gt;"",K331&lt;&gt;""),"1 seule saisie &gt; Portions ou Principal ?",IF(AND(G331="",ISNUMBER(K331)),K331&amp;" "&amp;M331&amp;" "&amp;J331,IF(AND(K331="",ISNUMBER(G331)),G331&amp;" "&amp;F331,"")))</f>
        <v>1 seule saisie &gt; Portions ou Principal ?</v>
      </c>
      <c r="M330" s="1346"/>
      <c r="N330" s="1346"/>
      <c r="O330" s="1350"/>
      <c r="Q330" s="1305" t="s">
        <v>4558</v>
      </c>
      <c r="R330" s="1305" t="s">
        <v>4559</v>
      </c>
      <c r="S330" s="1305"/>
    </row>
    <row r="331" spans="2:19" ht="35.1" customHeight="1">
      <c r="B331" s="1351" t="s">
        <v>4535</v>
      </c>
      <c r="C331" s="1352" t="s">
        <v>4538</v>
      </c>
      <c r="D331" s="1353" t="s">
        <v>3503</v>
      </c>
      <c r="E331" s="1354">
        <v>10</v>
      </c>
      <c r="F331" s="1355" t="s">
        <v>4678</v>
      </c>
      <c r="G331" s="1356">
        <v>10</v>
      </c>
      <c r="H331" s="1353" t="s">
        <v>4679</v>
      </c>
      <c r="I331" s="1357">
        <v>2.2000000000000002</v>
      </c>
      <c r="J331" s="1355" t="s">
        <v>4680</v>
      </c>
      <c r="K331" s="1358">
        <v>2.2000000000000002</v>
      </c>
      <c r="L331" s="1359" t="s">
        <v>4681</v>
      </c>
      <c r="M331" s="1360" t="s">
        <v>1239</v>
      </c>
      <c r="N331" s="1361" t="str">
        <f>"COEFFICIENT "&amp;" "&amp;C331</f>
        <v>COEFFICIENT  PORTIONS</v>
      </c>
      <c r="O331" s="1362">
        <f>IFERROR(IF(C331="PORTIONS",G331/E331,K331/I331),1)</f>
        <v>1</v>
      </c>
      <c r="Q331" s="1326" t="s">
        <v>4563</v>
      </c>
      <c r="R331" s="1327" t="s">
        <v>4564</v>
      </c>
      <c r="S331" s="1327"/>
    </row>
    <row r="332" spans="2:19" ht="35.1" customHeight="1">
      <c r="B332" s="1351" t="s">
        <v>5401</v>
      </c>
      <c r="C332" s="1363">
        <v>75</v>
      </c>
      <c r="D332" s="1364" t="s">
        <v>5402</v>
      </c>
      <c r="E332" s="1365" t="s">
        <v>5415</v>
      </c>
      <c r="F332" s="1364" t="s">
        <v>4682</v>
      </c>
      <c r="G332" s="1366" t="s">
        <v>5436</v>
      </c>
      <c r="H332" s="1353" t="s">
        <v>4683</v>
      </c>
      <c r="I332" s="1367" t="s">
        <v>5502</v>
      </c>
      <c r="J332" s="1353" t="s">
        <v>3891</v>
      </c>
      <c r="K332" s="1368" t="s">
        <v>5416</v>
      </c>
      <c r="L332" s="1369" t="s">
        <v>4684</v>
      </c>
      <c r="M332" s="1370" t="s">
        <v>5437</v>
      </c>
      <c r="N332" s="1371" t="s">
        <v>4685</v>
      </c>
      <c r="O332" s="1372" t="s">
        <v>5410</v>
      </c>
      <c r="Q332" s="1326" t="s">
        <v>5421</v>
      </c>
      <c r="R332" s="1327" t="s">
        <v>5422</v>
      </c>
      <c r="S332" s="1327"/>
    </row>
    <row r="333" spans="2:19" ht="35.1" customHeight="1">
      <c r="B333" s="1373" t="s">
        <v>4686</v>
      </c>
      <c r="C333" s="1979" t="s">
        <v>5487</v>
      </c>
      <c r="D333" s="1979"/>
      <c r="E333" s="1979"/>
      <c r="F333" s="1979"/>
      <c r="G333" s="1979"/>
      <c r="H333" s="1374" t="s">
        <v>5407</v>
      </c>
      <c r="I333" s="1979" t="s">
        <v>5503</v>
      </c>
      <c r="J333" s="1979"/>
      <c r="K333" s="1979"/>
      <c r="L333" s="1374" t="s">
        <v>4687</v>
      </c>
      <c r="M333" s="1980" t="s">
        <v>5489</v>
      </c>
      <c r="N333" s="1980"/>
      <c r="O333" s="1981"/>
      <c r="Q333" s="1326" t="s">
        <v>5425</v>
      </c>
      <c r="R333" s="1327" t="s">
        <v>5426</v>
      </c>
      <c r="S333" s="1327"/>
    </row>
    <row r="334" spans="2:19" ht="35.1" customHeight="1">
      <c r="B334" s="1375"/>
      <c r="C334" s="1297"/>
      <c r="D334" s="1297"/>
      <c r="E334" s="1376"/>
      <c r="F334" s="1377" t="str">
        <f>"cellule "&amp;ADDRESS(ROW(C331),COLUMN(C331),4)</f>
        <v>cellule C331</v>
      </c>
      <c r="G334" s="1378"/>
      <c r="H334" s="1378"/>
      <c r="I334" s="1301"/>
      <c r="J334" s="1301"/>
      <c r="K334" s="1301"/>
      <c r="L334" s="1301"/>
      <c r="M334" s="1301"/>
      <c r="N334" s="1301"/>
      <c r="O334" s="1379"/>
      <c r="Q334" s="1326" t="s">
        <v>5428</v>
      </c>
      <c r="R334" s="1327" t="s">
        <v>5429</v>
      </c>
      <c r="S334" s="1327"/>
    </row>
    <row r="335" spans="2:19" ht="35.1" customHeight="1">
      <c r="B335" s="1380" t="s">
        <v>911</v>
      </c>
      <c r="C335" s="1381" t="s">
        <v>912</v>
      </c>
      <c r="D335" s="1381" t="s">
        <v>3517</v>
      </c>
      <c r="E335" s="1381" t="s">
        <v>914</v>
      </c>
      <c r="F335" s="1382" t="s">
        <v>4514</v>
      </c>
      <c r="G335" s="1382"/>
      <c r="H335" s="1382"/>
      <c r="I335" s="1305" t="s">
        <v>4535</v>
      </c>
      <c r="J335" s="1305" t="s">
        <v>3888</v>
      </c>
      <c r="K335" s="1305"/>
      <c r="L335" s="1305" t="s">
        <v>4536</v>
      </c>
      <c r="M335" s="1305"/>
      <c r="N335" s="1305"/>
      <c r="O335" s="1383"/>
      <c r="Q335" s="1326" t="s">
        <v>5431</v>
      </c>
      <c r="R335" s="1327" t="s">
        <v>5432</v>
      </c>
      <c r="S335" s="1327"/>
    </row>
    <row r="336" spans="2:19" ht="35.1" customHeight="1">
      <c r="B336" s="1384" t="s">
        <v>4576</v>
      </c>
      <c r="C336" s="1385">
        <v>2.2000000000000002</v>
      </c>
      <c r="D336" s="1386" t="s">
        <v>1239</v>
      </c>
      <c r="E336" s="1387">
        <f t="shared" ref="E336:E341" si="16">IF(C336="","",IF(OR(D336="KG",D336="L"),ROUND(C336*$O$331,2),ROUND(C336*$O$331,0)))</f>
        <v>2.2000000000000002</v>
      </c>
      <c r="F336" s="1311" t="s">
        <v>4517</v>
      </c>
      <c r="G336" s="1311"/>
      <c r="H336" s="1311"/>
      <c r="I336" s="1388" t="s">
        <v>4538</v>
      </c>
      <c r="J336" s="1324" t="s">
        <v>4539</v>
      </c>
      <c r="K336" s="1324"/>
      <c r="L336" s="1324" t="s">
        <v>4540</v>
      </c>
      <c r="M336" s="1324"/>
      <c r="N336" s="1324"/>
      <c r="O336" s="1389"/>
    </row>
    <row r="337" spans="2:19" ht="35.1" customHeight="1">
      <c r="B337" s="1384" t="s">
        <v>4688</v>
      </c>
      <c r="C337" s="1385">
        <v>5</v>
      </c>
      <c r="D337" s="1386" t="s">
        <v>1289</v>
      </c>
      <c r="E337" s="1387">
        <f t="shared" si="16"/>
        <v>5</v>
      </c>
      <c r="F337" s="1311" t="s">
        <v>4523</v>
      </c>
      <c r="G337" s="1311"/>
      <c r="H337" s="1311"/>
      <c r="I337" s="1323" t="s">
        <v>4542</v>
      </c>
      <c r="J337" s="1324" t="s">
        <v>4543</v>
      </c>
      <c r="K337" s="1324"/>
      <c r="L337" s="1324" t="s">
        <v>4544</v>
      </c>
      <c r="M337" s="1324"/>
      <c r="N337" s="1324"/>
      <c r="O337" s="1389"/>
    </row>
    <row r="338" spans="2:19" ht="35.1" customHeight="1">
      <c r="B338" s="1384" t="s">
        <v>4689</v>
      </c>
      <c r="C338" s="1385">
        <v>15</v>
      </c>
      <c r="D338" s="1386" t="s">
        <v>1255</v>
      </c>
      <c r="E338" s="1387">
        <f t="shared" si="16"/>
        <v>15</v>
      </c>
      <c r="F338" s="1311" t="s">
        <v>4524</v>
      </c>
      <c r="G338" s="1311"/>
      <c r="H338" s="1311"/>
      <c r="I338" s="1982" t="s">
        <v>4548</v>
      </c>
      <c r="J338" s="1983" t="s">
        <v>4549</v>
      </c>
      <c r="K338" s="1983"/>
      <c r="L338" s="1983" t="s">
        <v>4550</v>
      </c>
      <c r="M338" s="1983"/>
      <c r="N338" s="1983"/>
      <c r="O338" s="1984"/>
    </row>
    <row r="339" spans="2:19" ht="35.1" customHeight="1">
      <c r="B339" s="1384" t="s">
        <v>4690</v>
      </c>
      <c r="C339" s="1385">
        <v>8</v>
      </c>
      <c r="D339" s="1386" t="s">
        <v>1255</v>
      </c>
      <c r="E339" s="1387">
        <f t="shared" si="16"/>
        <v>8</v>
      </c>
      <c r="F339" s="1311" t="s">
        <v>5490</v>
      </c>
      <c r="G339" s="1311"/>
      <c r="H339" s="1311"/>
      <c r="I339" s="1982"/>
      <c r="J339" s="1983"/>
      <c r="K339" s="1983"/>
      <c r="L339" s="1983"/>
      <c r="M339" s="1983"/>
      <c r="N339" s="1983"/>
      <c r="O339" s="1984"/>
    </row>
    <row r="340" spans="2:19" ht="35.1" customHeight="1">
      <c r="B340" s="1384" t="s">
        <v>3620</v>
      </c>
      <c r="C340" s="1385">
        <v>16</v>
      </c>
      <c r="D340" s="1386" t="s">
        <v>1255</v>
      </c>
      <c r="E340" s="1387">
        <f t="shared" si="16"/>
        <v>16</v>
      </c>
      <c r="F340" s="1311" t="s">
        <v>4525</v>
      </c>
      <c r="G340" s="1311"/>
      <c r="H340" s="1311"/>
      <c r="I340" s="1390"/>
      <c r="J340" s="1390"/>
      <c r="K340" s="1390"/>
      <c r="L340" s="1390"/>
      <c r="M340" s="1390"/>
      <c r="N340" s="1390"/>
      <c r="O340" s="1391"/>
    </row>
    <row r="341" spans="2:19" ht="35.1" customHeight="1">
      <c r="B341" s="1384" t="s">
        <v>3624</v>
      </c>
      <c r="C341" s="1385">
        <v>4</v>
      </c>
      <c r="D341" s="1386" t="s">
        <v>1255</v>
      </c>
      <c r="E341" s="1387">
        <f t="shared" si="16"/>
        <v>4</v>
      </c>
      <c r="F341" s="1311"/>
      <c r="G341" s="1311"/>
      <c r="H341" s="1311"/>
      <c r="I341" s="1390"/>
      <c r="J341" s="1390"/>
      <c r="K341" s="1390"/>
      <c r="L341" s="1390"/>
      <c r="M341" s="1390"/>
      <c r="N341" s="1390"/>
      <c r="O341" s="1391"/>
    </row>
    <row r="342" spans="2:19" ht="35.1" customHeight="1">
      <c r="B342" s="1375"/>
      <c r="C342" s="1297"/>
      <c r="D342" s="1297"/>
      <c r="E342" s="1297"/>
      <c r="F342" s="1301"/>
      <c r="G342" s="1301"/>
      <c r="H342" s="1301"/>
      <c r="I342" s="1301"/>
      <c r="J342" s="1301"/>
      <c r="K342" s="1301"/>
      <c r="L342" s="1301"/>
      <c r="M342" s="1301"/>
      <c r="N342" s="1301"/>
      <c r="O342" s="1394"/>
    </row>
    <row r="343" spans="2:19" ht="35.1" customHeight="1">
      <c r="B343" s="1392" t="s">
        <v>4691</v>
      </c>
      <c r="C343" s="1974" t="s">
        <v>5504</v>
      </c>
      <c r="D343" s="1974"/>
      <c r="E343" s="1974"/>
      <c r="F343" s="1974"/>
      <c r="G343" s="1974"/>
      <c r="H343" s="1974"/>
      <c r="I343" s="1974"/>
      <c r="J343" s="1974"/>
      <c r="K343" s="1974"/>
      <c r="L343" s="1974"/>
      <c r="M343" s="1974"/>
      <c r="N343" s="1974"/>
      <c r="O343" s="1975"/>
    </row>
    <row r="344" spans="2:19" ht="35.1" customHeight="1" thickBot="1">
      <c r="B344" s="1393" t="s">
        <v>4692</v>
      </c>
      <c r="C344" s="1976" t="s">
        <v>5492</v>
      </c>
      <c r="D344" s="1976"/>
      <c r="E344" s="1976"/>
      <c r="F344" s="1976"/>
      <c r="G344" s="1976"/>
      <c r="H344" s="1976"/>
      <c r="I344" s="1976"/>
      <c r="J344" s="1976"/>
      <c r="K344" s="1976"/>
      <c r="L344" s="1976"/>
      <c r="M344" s="1976"/>
      <c r="N344" s="1976"/>
      <c r="O344" s="1977"/>
    </row>
    <row r="345" spans="2:19" ht="35.1" customHeight="1" thickBot="1">
      <c r="B345" s="1339" t="s">
        <v>4677</v>
      </c>
      <c r="C345" s="1340" t="str">
        <f>"▼cellule "&amp;ADDRESS(ROW(C347),COLUMN(C347),4)&amp;" "&amp;"choisir Portion ou POIDS PRINCIPAL"</f>
        <v>▼cellule C347 choisir Portion ou POIDS PRINCIPAL</v>
      </c>
      <c r="D345" s="1341"/>
      <c r="E345" s="1297"/>
      <c r="F345" s="1297"/>
      <c r="G345" s="1297"/>
      <c r="H345" s="1297"/>
      <c r="I345" s="1297"/>
      <c r="J345" s="1297"/>
      <c r="K345" s="1297"/>
      <c r="L345" s="1297"/>
      <c r="M345" s="1297"/>
      <c r="N345" s="1297"/>
      <c r="O345" s="1297"/>
    </row>
    <row r="346" spans="2:19" ht="35.1" customHeight="1">
      <c r="B346" s="1342" t="s">
        <v>4578</v>
      </c>
      <c r="C346" s="1343" t="s">
        <v>886</v>
      </c>
      <c r="D346" s="1991" t="s">
        <v>4579</v>
      </c>
      <c r="E346" s="1991"/>
      <c r="F346" s="1344" t="s">
        <v>4580</v>
      </c>
      <c r="G346" s="1345"/>
      <c r="H346" s="1345" t="s">
        <v>5505</v>
      </c>
      <c r="I346" s="1346"/>
      <c r="J346" s="1347" t="str">
        <f>"vous avez choisi"&amp;" "&amp;C347</f>
        <v>vous avez choisi PORTIONS</v>
      </c>
      <c r="K346" s="1348"/>
      <c r="L346" s="1349" t="str">
        <f>IF(AND(G347&lt;&gt;"",K347&lt;&gt;""),"1 seule saisie &gt; Portions ou Principal ?",IF(AND(G347="",ISNUMBER(K347)),K347&amp;" "&amp;M347&amp;" "&amp;J347,IF(AND(K347="",ISNUMBER(G347)),G347&amp;" "&amp;F347,"")))</f>
        <v>1 seule saisie &gt; Portions ou Principal ?</v>
      </c>
      <c r="M346" s="1346"/>
      <c r="N346" s="1346"/>
      <c r="O346" s="1350"/>
      <c r="Q346" s="1305" t="s">
        <v>4558</v>
      </c>
      <c r="R346" s="1305" t="s">
        <v>4559</v>
      </c>
      <c r="S346" s="1305"/>
    </row>
    <row r="347" spans="2:19" ht="35.1" customHeight="1">
      <c r="B347" s="1351" t="s">
        <v>4535</v>
      </c>
      <c r="C347" s="1352" t="s">
        <v>4538</v>
      </c>
      <c r="D347" s="1353" t="s">
        <v>3503</v>
      </c>
      <c r="E347" s="1354">
        <v>10</v>
      </c>
      <c r="F347" s="1355" t="s">
        <v>4678</v>
      </c>
      <c r="G347" s="1356">
        <v>10</v>
      </c>
      <c r="H347" s="1353" t="s">
        <v>4679</v>
      </c>
      <c r="I347" s="1357">
        <v>2.4</v>
      </c>
      <c r="J347" s="1355" t="s">
        <v>4680</v>
      </c>
      <c r="K347" s="1358">
        <v>2.4</v>
      </c>
      <c r="L347" s="1359" t="s">
        <v>4681</v>
      </c>
      <c r="M347" s="1360" t="s">
        <v>1239</v>
      </c>
      <c r="N347" s="1361" t="str">
        <f>"COEFFICIENT "&amp;" "&amp;C347</f>
        <v>COEFFICIENT  PORTIONS</v>
      </c>
      <c r="O347" s="1362">
        <f>IFERROR(IF(C347="PORTIONS",G347/E347,K347/I347),1)</f>
        <v>1</v>
      </c>
      <c r="Q347" s="1326" t="s">
        <v>4563</v>
      </c>
      <c r="R347" s="1327" t="s">
        <v>4564</v>
      </c>
      <c r="S347" s="1327"/>
    </row>
    <row r="348" spans="2:19" ht="35.1" customHeight="1">
      <c r="B348" s="1351" t="s">
        <v>5401</v>
      </c>
      <c r="C348" s="1363">
        <v>80</v>
      </c>
      <c r="D348" s="1364" t="s">
        <v>5402</v>
      </c>
      <c r="E348" s="1365" t="s">
        <v>5415</v>
      </c>
      <c r="F348" s="1364" t="s">
        <v>4682</v>
      </c>
      <c r="G348" s="1366" t="s">
        <v>4557</v>
      </c>
      <c r="H348" s="1353" t="s">
        <v>4683</v>
      </c>
      <c r="I348" s="1367" t="s">
        <v>5505</v>
      </c>
      <c r="J348" s="1353" t="s">
        <v>3891</v>
      </c>
      <c r="K348" s="1368" t="s">
        <v>5416</v>
      </c>
      <c r="L348" s="1369" t="s">
        <v>4684</v>
      </c>
      <c r="M348" s="1370" t="s">
        <v>5439</v>
      </c>
      <c r="N348" s="1371" t="s">
        <v>4685</v>
      </c>
      <c r="O348" s="1372" t="s">
        <v>5410</v>
      </c>
      <c r="Q348" s="1326" t="s">
        <v>5421</v>
      </c>
      <c r="R348" s="1327" t="s">
        <v>5422</v>
      </c>
      <c r="S348" s="1327"/>
    </row>
    <row r="349" spans="2:19" ht="35.1" customHeight="1">
      <c r="B349" s="1373" t="s">
        <v>4686</v>
      </c>
      <c r="C349" s="1979" t="s">
        <v>5487</v>
      </c>
      <c r="D349" s="1979"/>
      <c r="E349" s="1979"/>
      <c r="F349" s="1979"/>
      <c r="G349" s="1979"/>
      <c r="H349" s="1374" t="s">
        <v>5407</v>
      </c>
      <c r="I349" s="1979" t="s">
        <v>5506</v>
      </c>
      <c r="J349" s="1979"/>
      <c r="K349" s="1979"/>
      <c r="L349" s="1374" t="s">
        <v>4687</v>
      </c>
      <c r="M349" s="1980" t="s">
        <v>5489</v>
      </c>
      <c r="N349" s="1980"/>
      <c r="O349" s="1981"/>
      <c r="Q349" s="1326" t="s">
        <v>5425</v>
      </c>
      <c r="R349" s="1327" t="s">
        <v>5426</v>
      </c>
      <c r="S349" s="1327"/>
    </row>
    <row r="350" spans="2:19" ht="35.1" customHeight="1">
      <c r="B350" s="1375"/>
      <c r="C350" s="1297"/>
      <c r="D350" s="1297"/>
      <c r="E350" s="1376"/>
      <c r="F350" s="1377" t="str">
        <f>"cellule "&amp;ADDRESS(ROW(C347),COLUMN(C347),4)</f>
        <v>cellule C347</v>
      </c>
      <c r="G350" s="1378"/>
      <c r="H350" s="1378"/>
      <c r="I350" s="1301"/>
      <c r="J350" s="1301"/>
      <c r="K350" s="1301"/>
      <c r="L350" s="1301"/>
      <c r="M350" s="1301"/>
      <c r="N350" s="1301"/>
      <c r="O350" s="1379"/>
      <c r="Q350" s="1326" t="s">
        <v>5428</v>
      </c>
      <c r="R350" s="1327" t="s">
        <v>5429</v>
      </c>
      <c r="S350" s="1327"/>
    </row>
    <row r="351" spans="2:19" ht="35.1" customHeight="1">
      <c r="B351" s="1380" t="s">
        <v>911</v>
      </c>
      <c r="C351" s="1381" t="s">
        <v>912</v>
      </c>
      <c r="D351" s="1381" t="s">
        <v>3517</v>
      </c>
      <c r="E351" s="1381" t="s">
        <v>914</v>
      </c>
      <c r="F351" s="1382" t="s">
        <v>4514</v>
      </c>
      <c r="G351" s="1382"/>
      <c r="H351" s="1382"/>
      <c r="I351" s="1305" t="s">
        <v>4535</v>
      </c>
      <c r="J351" s="1305" t="s">
        <v>3888</v>
      </c>
      <c r="K351" s="1305"/>
      <c r="L351" s="1305" t="s">
        <v>4536</v>
      </c>
      <c r="M351" s="1305"/>
      <c r="N351" s="1305"/>
      <c r="O351" s="1383"/>
      <c r="Q351" s="1326" t="s">
        <v>5431</v>
      </c>
      <c r="R351" s="1327" t="s">
        <v>5432</v>
      </c>
      <c r="S351" s="1327"/>
    </row>
    <row r="352" spans="2:19" ht="35.1" customHeight="1">
      <c r="B352" s="1384" t="s">
        <v>4579</v>
      </c>
      <c r="C352" s="1385">
        <v>2.4</v>
      </c>
      <c r="D352" s="1386" t="s">
        <v>1239</v>
      </c>
      <c r="E352" s="1387">
        <f t="shared" ref="E352:E357" si="17">IF(C352="","",IF(OR(D352="KG",D352="L"),ROUND(C352*$O$347,2),ROUND(C352*$O$347,0)))</f>
        <v>2.4</v>
      </c>
      <c r="F352" s="1311" t="s">
        <v>4517</v>
      </c>
      <c r="G352" s="1311"/>
      <c r="H352" s="1311"/>
      <c r="I352" s="1388" t="s">
        <v>4538</v>
      </c>
      <c r="J352" s="1324" t="s">
        <v>4539</v>
      </c>
      <c r="K352" s="1324"/>
      <c r="L352" s="1324" t="s">
        <v>4540</v>
      </c>
      <c r="M352" s="1324"/>
      <c r="N352" s="1324"/>
      <c r="O352" s="1389"/>
    </row>
    <row r="353" spans="2:19" ht="35.1" customHeight="1">
      <c r="B353" s="1384" t="s">
        <v>4688</v>
      </c>
      <c r="C353" s="1385">
        <v>5</v>
      </c>
      <c r="D353" s="1386" t="s">
        <v>1289</v>
      </c>
      <c r="E353" s="1387">
        <f t="shared" si="17"/>
        <v>5</v>
      </c>
      <c r="F353" s="1311" t="s">
        <v>4523</v>
      </c>
      <c r="G353" s="1311"/>
      <c r="H353" s="1311"/>
      <c r="I353" s="1323" t="s">
        <v>4542</v>
      </c>
      <c r="J353" s="1324" t="s">
        <v>4543</v>
      </c>
      <c r="K353" s="1324"/>
      <c r="L353" s="1324" t="s">
        <v>4544</v>
      </c>
      <c r="M353" s="1324"/>
      <c r="N353" s="1324"/>
      <c r="O353" s="1389"/>
    </row>
    <row r="354" spans="2:19" ht="35.1" customHeight="1">
      <c r="B354" s="1384" t="s">
        <v>4689</v>
      </c>
      <c r="C354" s="1385">
        <v>15</v>
      </c>
      <c r="D354" s="1386" t="s">
        <v>1255</v>
      </c>
      <c r="E354" s="1387">
        <f t="shared" si="17"/>
        <v>15</v>
      </c>
      <c r="F354" s="1311" t="s">
        <v>4524</v>
      </c>
      <c r="G354" s="1311"/>
      <c r="H354" s="1311"/>
      <c r="I354" s="1982" t="s">
        <v>4548</v>
      </c>
      <c r="J354" s="1983" t="s">
        <v>4549</v>
      </c>
      <c r="K354" s="1983"/>
      <c r="L354" s="1983" t="s">
        <v>4550</v>
      </c>
      <c r="M354" s="1983"/>
      <c r="N354" s="1983"/>
      <c r="O354" s="1984"/>
    </row>
    <row r="355" spans="2:19" ht="35.1" customHeight="1">
      <c r="B355" s="1384" t="s">
        <v>4690</v>
      </c>
      <c r="C355" s="1385">
        <v>8</v>
      </c>
      <c r="D355" s="1386" t="s">
        <v>1255</v>
      </c>
      <c r="E355" s="1387">
        <f t="shared" si="17"/>
        <v>8</v>
      </c>
      <c r="F355" s="1311" t="s">
        <v>5490</v>
      </c>
      <c r="G355" s="1311"/>
      <c r="H355" s="1311"/>
      <c r="I355" s="1982"/>
      <c r="J355" s="1983"/>
      <c r="K355" s="1983"/>
      <c r="L355" s="1983"/>
      <c r="M355" s="1983"/>
      <c r="N355" s="1983"/>
      <c r="O355" s="1984"/>
    </row>
    <row r="356" spans="2:19" ht="35.1" customHeight="1">
      <c r="B356" s="1384" t="s">
        <v>3620</v>
      </c>
      <c r="C356" s="1385">
        <v>16</v>
      </c>
      <c r="D356" s="1386" t="s">
        <v>1255</v>
      </c>
      <c r="E356" s="1387">
        <f t="shared" si="17"/>
        <v>16</v>
      </c>
      <c r="F356" s="1311" t="s">
        <v>4525</v>
      </c>
      <c r="G356" s="1311"/>
      <c r="H356" s="1311"/>
      <c r="I356" s="1390"/>
      <c r="J356" s="1390"/>
      <c r="K356" s="1390"/>
      <c r="L356" s="1390"/>
      <c r="M356" s="1390"/>
      <c r="N356" s="1390"/>
      <c r="O356" s="1391"/>
    </row>
    <row r="357" spans="2:19" ht="35.1" customHeight="1">
      <c r="B357" s="1384" t="s">
        <v>3624</v>
      </c>
      <c r="C357" s="1385">
        <v>4</v>
      </c>
      <c r="D357" s="1386" t="s">
        <v>1255</v>
      </c>
      <c r="E357" s="1387">
        <f t="shared" si="17"/>
        <v>4</v>
      </c>
      <c r="F357" s="1311"/>
      <c r="G357" s="1311"/>
      <c r="H357" s="1311"/>
      <c r="I357" s="1390"/>
      <c r="J357" s="1390"/>
      <c r="K357" s="1390"/>
      <c r="L357" s="1390"/>
      <c r="M357" s="1390"/>
      <c r="N357" s="1390"/>
      <c r="O357" s="1391"/>
    </row>
    <row r="358" spans="2:19" ht="35.1" customHeight="1">
      <c r="B358" s="1375"/>
      <c r="C358" s="1297"/>
      <c r="D358" s="1297"/>
      <c r="E358" s="1297"/>
      <c r="F358" s="1301"/>
      <c r="G358" s="1301"/>
      <c r="H358" s="1301"/>
      <c r="I358" s="1301"/>
      <c r="J358" s="1301"/>
      <c r="K358" s="1301"/>
      <c r="L358" s="1301"/>
      <c r="M358" s="1301"/>
      <c r="N358" s="1301"/>
      <c r="O358" s="1394"/>
    </row>
    <row r="359" spans="2:19" ht="35.1" customHeight="1">
      <c r="B359" s="1392" t="s">
        <v>4691</v>
      </c>
      <c r="C359" s="1974" t="s">
        <v>5507</v>
      </c>
      <c r="D359" s="1974"/>
      <c r="E359" s="1974"/>
      <c r="F359" s="1974"/>
      <c r="G359" s="1974"/>
      <c r="H359" s="1974"/>
      <c r="I359" s="1974"/>
      <c r="J359" s="1974"/>
      <c r="K359" s="1974"/>
      <c r="L359" s="1974"/>
      <c r="M359" s="1974"/>
      <c r="N359" s="1974"/>
      <c r="O359" s="1975"/>
    </row>
    <row r="360" spans="2:19" ht="35.1" customHeight="1" thickBot="1">
      <c r="B360" s="1393" t="s">
        <v>4692</v>
      </c>
      <c r="C360" s="1976" t="s">
        <v>5492</v>
      </c>
      <c r="D360" s="1976"/>
      <c r="E360" s="1976"/>
      <c r="F360" s="1976"/>
      <c r="G360" s="1976"/>
      <c r="H360" s="1976"/>
      <c r="I360" s="1976"/>
      <c r="J360" s="1976"/>
      <c r="K360" s="1976"/>
      <c r="L360" s="1976"/>
      <c r="M360" s="1976"/>
      <c r="N360" s="1976"/>
      <c r="O360" s="1977"/>
    </row>
    <row r="361" spans="2:19" ht="35.1" customHeight="1" thickBot="1">
      <c r="B361" s="1339" t="s">
        <v>4677</v>
      </c>
      <c r="C361" s="1340" t="str">
        <f>"▼cellule "&amp;ADDRESS(ROW(C363),COLUMN(C363),4)&amp;" "&amp;"choisir Portion ou POIDS PRINCIPAL"</f>
        <v>▼cellule C363 choisir Portion ou POIDS PRINCIPAL</v>
      </c>
      <c r="D361" s="1341"/>
      <c r="E361" s="1297"/>
      <c r="F361" s="1297"/>
      <c r="G361" s="1297"/>
      <c r="H361" s="1297"/>
      <c r="I361" s="1297"/>
      <c r="J361" s="1297"/>
      <c r="K361" s="1297"/>
      <c r="L361" s="1297"/>
      <c r="M361" s="1297"/>
      <c r="N361" s="1297"/>
      <c r="O361" s="1297"/>
    </row>
    <row r="362" spans="2:19" ht="35.1" customHeight="1">
      <c r="B362" s="1342" t="s">
        <v>4582</v>
      </c>
      <c r="C362" s="1343" t="s">
        <v>886</v>
      </c>
      <c r="D362" s="1991" t="s">
        <v>4579</v>
      </c>
      <c r="E362" s="1991"/>
      <c r="F362" s="1344" t="s">
        <v>4580</v>
      </c>
      <c r="G362" s="1345"/>
      <c r="H362" s="1345" t="s">
        <v>5505</v>
      </c>
      <c r="I362" s="1346"/>
      <c r="J362" s="1347" t="str">
        <f>"vous avez choisi"&amp;" "&amp;C363</f>
        <v>vous avez choisi PORTIONS</v>
      </c>
      <c r="K362" s="1348"/>
      <c r="L362" s="1349" t="str">
        <f>IF(AND(G363&lt;&gt;"",K363&lt;&gt;""),"1 seule saisie &gt; Portions ou Principal ?",IF(AND(G363="",ISNUMBER(K363)),K363&amp;" "&amp;M363&amp;" "&amp;J363,IF(AND(K363="",ISNUMBER(G363)),G363&amp;" "&amp;F363,"")))</f>
        <v>1 seule saisie &gt; Portions ou Principal ?</v>
      </c>
      <c r="M362" s="1346"/>
      <c r="N362" s="1346"/>
      <c r="O362" s="1350"/>
      <c r="Q362" s="1305" t="s">
        <v>4558</v>
      </c>
      <c r="R362" s="1305" t="s">
        <v>4559</v>
      </c>
      <c r="S362" s="1305"/>
    </row>
    <row r="363" spans="2:19" ht="35.1" customHeight="1">
      <c r="B363" s="1351" t="s">
        <v>4535</v>
      </c>
      <c r="C363" s="1352" t="s">
        <v>4538</v>
      </c>
      <c r="D363" s="1353" t="s">
        <v>3503</v>
      </c>
      <c r="E363" s="1354">
        <v>10</v>
      </c>
      <c r="F363" s="1355" t="s">
        <v>4678</v>
      </c>
      <c r="G363" s="1356">
        <v>10</v>
      </c>
      <c r="H363" s="1353" t="s">
        <v>4679</v>
      </c>
      <c r="I363" s="1357">
        <v>2.4</v>
      </c>
      <c r="J363" s="1355" t="s">
        <v>4680</v>
      </c>
      <c r="K363" s="1358">
        <v>2.4</v>
      </c>
      <c r="L363" s="1359" t="s">
        <v>4681</v>
      </c>
      <c r="M363" s="1360" t="s">
        <v>1239</v>
      </c>
      <c r="N363" s="1361" t="str">
        <f>"COEFFICIENT "&amp;" "&amp;C363</f>
        <v>COEFFICIENT  PORTIONS</v>
      </c>
      <c r="O363" s="1362">
        <f>IFERROR(IF(C363="PORTIONS",G363/E363,K363/I363),1)</f>
        <v>1</v>
      </c>
      <c r="Q363" s="1326" t="s">
        <v>4563</v>
      </c>
      <c r="R363" s="1327" t="s">
        <v>4564</v>
      </c>
      <c r="S363" s="1327"/>
    </row>
    <row r="364" spans="2:19" ht="35.1" customHeight="1">
      <c r="B364" s="1351" t="s">
        <v>5401</v>
      </c>
      <c r="C364" s="1363">
        <v>80</v>
      </c>
      <c r="D364" s="1364" t="s">
        <v>5402</v>
      </c>
      <c r="E364" s="1365" t="s">
        <v>5415</v>
      </c>
      <c r="F364" s="1364" t="s">
        <v>4682</v>
      </c>
      <c r="G364" s="1366" t="s">
        <v>4557</v>
      </c>
      <c r="H364" s="1353" t="s">
        <v>4683</v>
      </c>
      <c r="I364" s="1367" t="s">
        <v>5505</v>
      </c>
      <c r="J364" s="1353" t="s">
        <v>3891</v>
      </c>
      <c r="K364" s="1368" t="s">
        <v>5416</v>
      </c>
      <c r="L364" s="1369" t="s">
        <v>4684</v>
      </c>
      <c r="M364" s="1370" t="s">
        <v>5439</v>
      </c>
      <c r="N364" s="1371" t="s">
        <v>4685</v>
      </c>
      <c r="O364" s="1372" t="s">
        <v>5410</v>
      </c>
      <c r="Q364" s="1326" t="s">
        <v>5421</v>
      </c>
      <c r="R364" s="1327" t="s">
        <v>5422</v>
      </c>
      <c r="S364" s="1327"/>
    </row>
    <row r="365" spans="2:19" ht="35.1" customHeight="1">
      <c r="B365" s="1373" t="s">
        <v>4686</v>
      </c>
      <c r="C365" s="1979" t="s">
        <v>5487</v>
      </c>
      <c r="D365" s="1979"/>
      <c r="E365" s="1979"/>
      <c r="F365" s="1979"/>
      <c r="G365" s="1979"/>
      <c r="H365" s="1374" t="s">
        <v>5407</v>
      </c>
      <c r="I365" s="1979" t="s">
        <v>5506</v>
      </c>
      <c r="J365" s="1979"/>
      <c r="K365" s="1979"/>
      <c r="L365" s="1374" t="s">
        <v>4687</v>
      </c>
      <c r="M365" s="1980" t="s">
        <v>5489</v>
      </c>
      <c r="N365" s="1980"/>
      <c r="O365" s="1981"/>
      <c r="Q365" s="1326" t="s">
        <v>5425</v>
      </c>
      <c r="R365" s="1327" t="s">
        <v>5426</v>
      </c>
      <c r="S365" s="1327"/>
    </row>
    <row r="366" spans="2:19" ht="35.1" customHeight="1">
      <c r="B366" s="1375"/>
      <c r="C366" s="1297"/>
      <c r="D366" s="1297"/>
      <c r="E366" s="1376"/>
      <c r="F366" s="1377" t="str">
        <f>"cellule "&amp;ADDRESS(ROW(C363),COLUMN(C363),4)</f>
        <v>cellule C363</v>
      </c>
      <c r="G366" s="1378"/>
      <c r="H366" s="1378"/>
      <c r="I366" s="1301"/>
      <c r="J366" s="1301"/>
      <c r="K366" s="1301"/>
      <c r="L366" s="1301"/>
      <c r="M366" s="1301"/>
      <c r="N366" s="1301"/>
      <c r="O366" s="1379"/>
      <c r="Q366" s="1326" t="s">
        <v>5428</v>
      </c>
      <c r="R366" s="1327" t="s">
        <v>5429</v>
      </c>
      <c r="S366" s="1327"/>
    </row>
    <row r="367" spans="2:19" ht="35.1" customHeight="1">
      <c r="B367" s="1380" t="s">
        <v>911</v>
      </c>
      <c r="C367" s="1381" t="s">
        <v>912</v>
      </c>
      <c r="D367" s="1381" t="s">
        <v>3517</v>
      </c>
      <c r="E367" s="1381" t="s">
        <v>914</v>
      </c>
      <c r="F367" s="1382" t="s">
        <v>4514</v>
      </c>
      <c r="G367" s="1382"/>
      <c r="H367" s="1382"/>
      <c r="I367" s="1305" t="s">
        <v>4535</v>
      </c>
      <c r="J367" s="1305" t="s">
        <v>3888</v>
      </c>
      <c r="K367" s="1305"/>
      <c r="L367" s="1305" t="s">
        <v>4536</v>
      </c>
      <c r="M367" s="1305"/>
      <c r="N367" s="1305"/>
      <c r="O367" s="1383"/>
      <c r="Q367" s="1326" t="s">
        <v>5431</v>
      </c>
      <c r="R367" s="1327" t="s">
        <v>5432</v>
      </c>
      <c r="S367" s="1327"/>
    </row>
    <row r="368" spans="2:19" ht="35.1" customHeight="1">
      <c r="B368" s="1384" t="s">
        <v>4579</v>
      </c>
      <c r="C368" s="1385">
        <v>2.4</v>
      </c>
      <c r="D368" s="1386" t="s">
        <v>1239</v>
      </c>
      <c r="E368" s="1387">
        <f t="shared" ref="E368:E373" si="18">IF(C368="","",IF(OR(D368="KG",D368="L"),ROUND(C368*$O$363,2),ROUND(C368*$O$363,0)))</f>
        <v>2.4</v>
      </c>
      <c r="F368" s="1311" t="s">
        <v>4517</v>
      </c>
      <c r="G368" s="1311"/>
      <c r="H368" s="1311"/>
      <c r="I368" s="1388" t="s">
        <v>4538</v>
      </c>
      <c r="J368" s="1324" t="s">
        <v>4539</v>
      </c>
      <c r="K368" s="1324"/>
      <c r="L368" s="1324" t="s">
        <v>4540</v>
      </c>
      <c r="M368" s="1324"/>
      <c r="N368" s="1324"/>
      <c r="O368" s="1389"/>
    </row>
    <row r="369" spans="2:19" ht="35.1" customHeight="1">
      <c r="B369" s="1384" t="s">
        <v>4688</v>
      </c>
      <c r="C369" s="1385">
        <v>5</v>
      </c>
      <c r="D369" s="1386" t="s">
        <v>1289</v>
      </c>
      <c r="E369" s="1387">
        <f t="shared" si="18"/>
        <v>5</v>
      </c>
      <c r="F369" s="1311" t="s">
        <v>4523</v>
      </c>
      <c r="G369" s="1311"/>
      <c r="H369" s="1311"/>
      <c r="I369" s="1323" t="s">
        <v>4542</v>
      </c>
      <c r="J369" s="1324" t="s">
        <v>4543</v>
      </c>
      <c r="K369" s="1324"/>
      <c r="L369" s="1324" t="s">
        <v>4544</v>
      </c>
      <c r="M369" s="1324"/>
      <c r="N369" s="1324"/>
      <c r="O369" s="1389"/>
    </row>
    <row r="370" spans="2:19" ht="35.1" customHeight="1">
      <c r="B370" s="1384" t="s">
        <v>4689</v>
      </c>
      <c r="C370" s="1385">
        <v>15</v>
      </c>
      <c r="D370" s="1386" t="s">
        <v>1255</v>
      </c>
      <c r="E370" s="1387">
        <f t="shared" si="18"/>
        <v>15</v>
      </c>
      <c r="F370" s="1311" t="s">
        <v>4524</v>
      </c>
      <c r="G370" s="1311"/>
      <c r="H370" s="1311"/>
      <c r="I370" s="1982" t="s">
        <v>4548</v>
      </c>
      <c r="J370" s="1983" t="s">
        <v>4549</v>
      </c>
      <c r="K370" s="1983"/>
      <c r="L370" s="1983" t="s">
        <v>4550</v>
      </c>
      <c r="M370" s="1983"/>
      <c r="N370" s="1983"/>
      <c r="O370" s="1984"/>
    </row>
    <row r="371" spans="2:19" ht="35.1" customHeight="1">
      <c r="B371" s="1384" t="s">
        <v>4690</v>
      </c>
      <c r="C371" s="1385">
        <v>8</v>
      </c>
      <c r="D371" s="1386" t="s">
        <v>1255</v>
      </c>
      <c r="E371" s="1387">
        <f t="shared" si="18"/>
        <v>8</v>
      </c>
      <c r="F371" s="1311" t="s">
        <v>5490</v>
      </c>
      <c r="G371" s="1311"/>
      <c r="H371" s="1311"/>
      <c r="I371" s="1982"/>
      <c r="J371" s="1983"/>
      <c r="K371" s="1983"/>
      <c r="L371" s="1983"/>
      <c r="M371" s="1983"/>
      <c r="N371" s="1983"/>
      <c r="O371" s="1984"/>
    </row>
    <row r="372" spans="2:19" ht="35.1" customHeight="1">
      <c r="B372" s="1384" t="s">
        <v>3620</v>
      </c>
      <c r="C372" s="1385">
        <v>16</v>
      </c>
      <c r="D372" s="1386" t="s">
        <v>1255</v>
      </c>
      <c r="E372" s="1387">
        <f t="shared" si="18"/>
        <v>16</v>
      </c>
      <c r="F372" s="1311" t="s">
        <v>4525</v>
      </c>
      <c r="G372" s="1311"/>
      <c r="H372" s="1311"/>
      <c r="I372" s="1390"/>
      <c r="J372" s="1390"/>
      <c r="K372" s="1390"/>
      <c r="L372" s="1390"/>
      <c r="M372" s="1390"/>
      <c r="N372" s="1390"/>
      <c r="O372" s="1391"/>
    </row>
    <row r="373" spans="2:19" ht="35.1" customHeight="1">
      <c r="B373" s="1384" t="s">
        <v>3624</v>
      </c>
      <c r="C373" s="1385">
        <v>4</v>
      </c>
      <c r="D373" s="1386" t="s">
        <v>1255</v>
      </c>
      <c r="E373" s="1387">
        <f t="shared" si="18"/>
        <v>4</v>
      </c>
      <c r="F373" s="1311"/>
      <c r="G373" s="1311"/>
      <c r="H373" s="1311"/>
      <c r="I373" s="1390"/>
      <c r="J373" s="1390"/>
      <c r="K373" s="1390"/>
      <c r="L373" s="1390"/>
      <c r="M373" s="1390"/>
      <c r="N373" s="1390"/>
      <c r="O373" s="1391"/>
    </row>
    <row r="374" spans="2:19" ht="35.1" customHeight="1">
      <c r="B374" s="1375"/>
      <c r="C374" s="1297"/>
      <c r="D374" s="1297"/>
      <c r="E374" s="1297"/>
      <c r="F374" s="1301"/>
      <c r="G374" s="1301"/>
      <c r="H374" s="1301"/>
      <c r="I374" s="1301"/>
      <c r="J374" s="1301"/>
      <c r="K374" s="1301"/>
      <c r="L374" s="1301"/>
      <c r="M374" s="1301"/>
      <c r="N374" s="1301"/>
      <c r="O374" s="1394"/>
    </row>
    <row r="375" spans="2:19" ht="35.1" customHeight="1">
      <c r="B375" s="1392" t="s">
        <v>4691</v>
      </c>
      <c r="C375" s="1974" t="s">
        <v>5507</v>
      </c>
      <c r="D375" s="1974"/>
      <c r="E375" s="1974"/>
      <c r="F375" s="1974"/>
      <c r="G375" s="1974"/>
      <c r="H375" s="1974"/>
      <c r="I375" s="1974"/>
      <c r="J375" s="1974"/>
      <c r="K375" s="1974"/>
      <c r="L375" s="1974"/>
      <c r="M375" s="1974"/>
      <c r="N375" s="1974"/>
      <c r="O375" s="1975"/>
    </row>
    <row r="376" spans="2:19" ht="35.1" customHeight="1" thickBot="1">
      <c r="B376" s="1393" t="s">
        <v>4692</v>
      </c>
      <c r="C376" s="1976" t="s">
        <v>5492</v>
      </c>
      <c r="D376" s="1976"/>
      <c r="E376" s="1976"/>
      <c r="F376" s="1976"/>
      <c r="G376" s="1976"/>
      <c r="H376" s="1976"/>
      <c r="I376" s="1976"/>
      <c r="J376" s="1976"/>
      <c r="K376" s="1976"/>
      <c r="L376" s="1976"/>
      <c r="M376" s="1976"/>
      <c r="N376" s="1976"/>
      <c r="O376" s="1977"/>
    </row>
    <row r="377" spans="2:19" ht="35.1" customHeight="1" thickBot="1">
      <c r="B377" s="1339" t="s">
        <v>4677</v>
      </c>
      <c r="C377" s="1340" t="str">
        <f>"▼cellule "&amp;ADDRESS(ROW(C379),COLUMN(C379),4)&amp;" "&amp;"choisir Portion ou POIDS PRINCIPAL"</f>
        <v>▼cellule C379 choisir Portion ou POIDS PRINCIPAL</v>
      </c>
      <c r="D377" s="1341"/>
      <c r="E377" s="1297"/>
      <c r="F377" s="1297"/>
      <c r="G377" s="1297"/>
      <c r="H377" s="1297"/>
      <c r="I377" s="1297"/>
      <c r="J377" s="1297"/>
      <c r="K377" s="1297"/>
      <c r="L377" s="1297"/>
      <c r="M377" s="1297"/>
      <c r="N377" s="1297"/>
      <c r="O377" s="1297"/>
    </row>
    <row r="378" spans="2:19" ht="35.1" customHeight="1">
      <c r="B378" s="1342" t="s">
        <v>4584</v>
      </c>
      <c r="C378" s="1343" t="s">
        <v>886</v>
      </c>
      <c r="D378" s="1991" t="s">
        <v>4585</v>
      </c>
      <c r="E378" s="1991"/>
      <c r="F378" s="1344" t="s">
        <v>4586</v>
      </c>
      <c r="G378" s="1345"/>
      <c r="H378" s="1345" t="s">
        <v>5505</v>
      </c>
      <c r="I378" s="1346"/>
      <c r="J378" s="1347" t="str">
        <f>"vous avez choisi"&amp;" "&amp;C379</f>
        <v>vous avez choisi PORTIONS</v>
      </c>
      <c r="K378" s="1348"/>
      <c r="L378" s="1349" t="str">
        <f>IF(AND(G379&lt;&gt;"",K379&lt;&gt;""),"1 seule saisie &gt; Portions ou Principal ?",IF(AND(G379="",ISNUMBER(K379)),K379&amp;" "&amp;M379&amp;" "&amp;J379,IF(AND(K379="",ISNUMBER(G379)),G379&amp;" "&amp;F379,"")))</f>
        <v>1 seule saisie &gt; Portions ou Principal ?</v>
      </c>
      <c r="M378" s="1346"/>
      <c r="N378" s="1346"/>
      <c r="O378" s="1350"/>
      <c r="Q378" s="1305" t="s">
        <v>4558</v>
      </c>
      <c r="R378" s="1305" t="s">
        <v>4559</v>
      </c>
      <c r="S378" s="1305"/>
    </row>
    <row r="379" spans="2:19" ht="35.1" customHeight="1">
      <c r="B379" s="1351" t="s">
        <v>4535</v>
      </c>
      <c r="C379" s="1352" t="s">
        <v>4538</v>
      </c>
      <c r="D379" s="1353" t="s">
        <v>3503</v>
      </c>
      <c r="E379" s="1354">
        <v>10</v>
      </c>
      <c r="F379" s="1355" t="s">
        <v>4678</v>
      </c>
      <c r="G379" s="1356">
        <v>10</v>
      </c>
      <c r="H379" s="1353" t="s">
        <v>4679</v>
      </c>
      <c r="I379" s="1357">
        <v>2.5</v>
      </c>
      <c r="J379" s="1355" t="s">
        <v>4680</v>
      </c>
      <c r="K379" s="1358">
        <v>2.5</v>
      </c>
      <c r="L379" s="1359" t="s">
        <v>4681</v>
      </c>
      <c r="M379" s="1360" t="s">
        <v>1239</v>
      </c>
      <c r="N379" s="1361" t="str">
        <f>"COEFFICIENT "&amp;" "&amp;C379</f>
        <v>COEFFICIENT  PORTIONS</v>
      </c>
      <c r="O379" s="1362">
        <f>IFERROR(IF(C379="PORTIONS",G379/E379,K379/I379),1)</f>
        <v>1</v>
      </c>
      <c r="Q379" s="1326" t="s">
        <v>4563</v>
      </c>
      <c r="R379" s="1327" t="s">
        <v>4564</v>
      </c>
      <c r="S379" s="1327"/>
    </row>
    <row r="380" spans="2:19" ht="35.1" customHeight="1">
      <c r="B380" s="1351" t="s">
        <v>5401</v>
      </c>
      <c r="C380" s="1363">
        <v>80</v>
      </c>
      <c r="D380" s="1364" t="s">
        <v>5402</v>
      </c>
      <c r="E380" s="1365" t="s">
        <v>5415</v>
      </c>
      <c r="F380" s="1364" t="s">
        <v>4682</v>
      </c>
      <c r="G380" s="1366" t="s">
        <v>4557</v>
      </c>
      <c r="H380" s="1353" t="s">
        <v>4683</v>
      </c>
      <c r="I380" s="1367" t="s">
        <v>5505</v>
      </c>
      <c r="J380" s="1353" t="s">
        <v>3891</v>
      </c>
      <c r="K380" s="1368" t="s">
        <v>5416</v>
      </c>
      <c r="L380" s="1369" t="s">
        <v>4684</v>
      </c>
      <c r="M380" s="1370" t="s">
        <v>5439</v>
      </c>
      <c r="N380" s="1371" t="s">
        <v>4685</v>
      </c>
      <c r="O380" s="1372" t="s">
        <v>5410</v>
      </c>
      <c r="Q380" s="1326" t="s">
        <v>5421</v>
      </c>
      <c r="R380" s="1327" t="s">
        <v>5422</v>
      </c>
      <c r="S380" s="1327"/>
    </row>
    <row r="381" spans="2:19" ht="35.1" customHeight="1">
      <c r="B381" s="1373" t="s">
        <v>4686</v>
      </c>
      <c r="C381" s="1979" t="s">
        <v>5487</v>
      </c>
      <c r="D381" s="1979"/>
      <c r="E381" s="1979"/>
      <c r="F381" s="1979"/>
      <c r="G381" s="1979"/>
      <c r="H381" s="1374" t="s">
        <v>5407</v>
      </c>
      <c r="I381" s="1979" t="s">
        <v>5506</v>
      </c>
      <c r="J381" s="1979"/>
      <c r="K381" s="1979"/>
      <c r="L381" s="1374" t="s">
        <v>4687</v>
      </c>
      <c r="M381" s="1980" t="s">
        <v>5489</v>
      </c>
      <c r="N381" s="1980"/>
      <c r="O381" s="1981"/>
      <c r="Q381" s="1326" t="s">
        <v>5425</v>
      </c>
      <c r="R381" s="1327" t="s">
        <v>5426</v>
      </c>
      <c r="S381" s="1327"/>
    </row>
    <row r="382" spans="2:19" ht="35.1" customHeight="1">
      <c r="B382" s="1375"/>
      <c r="C382" s="1297"/>
      <c r="D382" s="1297"/>
      <c r="E382" s="1376"/>
      <c r="F382" s="1377" t="str">
        <f>"cellule "&amp;ADDRESS(ROW(C379),COLUMN(C379),4)</f>
        <v>cellule C379</v>
      </c>
      <c r="G382" s="1378"/>
      <c r="H382" s="1378"/>
      <c r="I382" s="1301"/>
      <c r="J382" s="1301"/>
      <c r="K382" s="1301"/>
      <c r="L382" s="1301"/>
      <c r="M382" s="1301"/>
      <c r="N382" s="1301"/>
      <c r="O382" s="1379"/>
      <c r="Q382" s="1326" t="s">
        <v>5428</v>
      </c>
      <c r="R382" s="1327" t="s">
        <v>5429</v>
      </c>
      <c r="S382" s="1327"/>
    </row>
    <row r="383" spans="2:19" ht="35.1" customHeight="1">
      <c r="B383" s="1380" t="s">
        <v>911</v>
      </c>
      <c r="C383" s="1381" t="s">
        <v>912</v>
      </c>
      <c r="D383" s="1381" t="s">
        <v>3517</v>
      </c>
      <c r="E383" s="1381" t="s">
        <v>914</v>
      </c>
      <c r="F383" s="1382" t="s">
        <v>4514</v>
      </c>
      <c r="G383" s="1382"/>
      <c r="H383" s="1382"/>
      <c r="I383" s="1305" t="s">
        <v>4535</v>
      </c>
      <c r="J383" s="1305" t="s">
        <v>3888</v>
      </c>
      <c r="K383" s="1305"/>
      <c r="L383" s="1305" t="s">
        <v>4536</v>
      </c>
      <c r="M383" s="1305"/>
      <c r="N383" s="1305"/>
      <c r="O383" s="1383"/>
      <c r="Q383" s="1326" t="s">
        <v>5431</v>
      </c>
      <c r="R383" s="1327" t="s">
        <v>5432</v>
      </c>
      <c r="S383" s="1327"/>
    </row>
    <row r="384" spans="2:19" ht="35.1" customHeight="1">
      <c r="B384" s="1384" t="s">
        <v>4585</v>
      </c>
      <c r="C384" s="1385">
        <v>2.5</v>
      </c>
      <c r="D384" s="1386" t="s">
        <v>1239</v>
      </c>
      <c r="E384" s="1387">
        <f t="shared" ref="E384:E389" si="19">IF(C384="","",IF(OR(D384="KG",D384="L"),ROUND(C384*$O$379,2),ROUND(C384*$O$379,0)))</f>
        <v>2.5</v>
      </c>
      <c r="F384" s="1311" t="s">
        <v>4517</v>
      </c>
      <c r="G384" s="1311"/>
      <c r="H384" s="1311"/>
      <c r="I384" s="1388" t="s">
        <v>4538</v>
      </c>
      <c r="J384" s="1324" t="s">
        <v>4539</v>
      </c>
      <c r="K384" s="1324"/>
      <c r="L384" s="1324" t="s">
        <v>4540</v>
      </c>
      <c r="M384" s="1324"/>
      <c r="N384" s="1324"/>
      <c r="O384" s="1389"/>
    </row>
    <row r="385" spans="2:19" ht="35.1" customHeight="1">
      <c r="B385" s="1384" t="s">
        <v>4688</v>
      </c>
      <c r="C385" s="1385">
        <v>5</v>
      </c>
      <c r="D385" s="1386" t="s">
        <v>1289</v>
      </c>
      <c r="E385" s="1387">
        <f t="shared" si="19"/>
        <v>5</v>
      </c>
      <c r="F385" s="1311" t="s">
        <v>4523</v>
      </c>
      <c r="G385" s="1311"/>
      <c r="H385" s="1311"/>
      <c r="I385" s="1323" t="s">
        <v>4542</v>
      </c>
      <c r="J385" s="1324" t="s">
        <v>4543</v>
      </c>
      <c r="K385" s="1324"/>
      <c r="L385" s="1324" t="s">
        <v>4544</v>
      </c>
      <c r="M385" s="1324"/>
      <c r="N385" s="1324"/>
      <c r="O385" s="1389"/>
    </row>
    <row r="386" spans="2:19" ht="35.1" customHeight="1">
      <c r="B386" s="1384" t="s">
        <v>4689</v>
      </c>
      <c r="C386" s="1385">
        <v>15</v>
      </c>
      <c r="D386" s="1386" t="s">
        <v>1255</v>
      </c>
      <c r="E386" s="1387">
        <f t="shared" si="19"/>
        <v>15</v>
      </c>
      <c r="F386" s="1311" t="s">
        <v>4524</v>
      </c>
      <c r="G386" s="1311"/>
      <c r="H386" s="1311"/>
      <c r="I386" s="1982" t="s">
        <v>4548</v>
      </c>
      <c r="J386" s="1983" t="s">
        <v>4549</v>
      </c>
      <c r="K386" s="1983"/>
      <c r="L386" s="1983" t="s">
        <v>4550</v>
      </c>
      <c r="M386" s="1983"/>
      <c r="N386" s="1983"/>
      <c r="O386" s="1984"/>
    </row>
    <row r="387" spans="2:19" ht="35.1" customHeight="1">
      <c r="B387" s="1384" t="s">
        <v>4690</v>
      </c>
      <c r="C387" s="1385">
        <v>8</v>
      </c>
      <c r="D387" s="1386" t="s">
        <v>1255</v>
      </c>
      <c r="E387" s="1387">
        <f t="shared" si="19"/>
        <v>8</v>
      </c>
      <c r="F387" s="1311" t="s">
        <v>5490</v>
      </c>
      <c r="G387" s="1311"/>
      <c r="H387" s="1311"/>
      <c r="I387" s="1982"/>
      <c r="J387" s="1983"/>
      <c r="K387" s="1983"/>
      <c r="L387" s="1983"/>
      <c r="M387" s="1983"/>
      <c r="N387" s="1983"/>
      <c r="O387" s="1984"/>
    </row>
    <row r="388" spans="2:19" ht="35.1" customHeight="1">
      <c r="B388" s="1384" t="s">
        <v>3620</v>
      </c>
      <c r="C388" s="1385">
        <v>16</v>
      </c>
      <c r="D388" s="1386" t="s">
        <v>1255</v>
      </c>
      <c r="E388" s="1387">
        <f t="shared" si="19"/>
        <v>16</v>
      </c>
      <c r="F388" s="1311" t="s">
        <v>4525</v>
      </c>
      <c r="G388" s="1311"/>
      <c r="H388" s="1311"/>
      <c r="I388" s="1390"/>
      <c r="J388" s="1390"/>
      <c r="K388" s="1390"/>
      <c r="L388" s="1390"/>
      <c r="M388" s="1390"/>
      <c r="N388" s="1390"/>
      <c r="O388" s="1391"/>
    </row>
    <row r="389" spans="2:19" ht="35.1" customHeight="1">
      <c r="B389" s="1384" t="s">
        <v>3624</v>
      </c>
      <c r="C389" s="1385">
        <v>4</v>
      </c>
      <c r="D389" s="1386" t="s">
        <v>1255</v>
      </c>
      <c r="E389" s="1387">
        <f t="shared" si="19"/>
        <v>4</v>
      </c>
      <c r="F389" s="1311"/>
      <c r="G389" s="1311"/>
      <c r="H389" s="1311"/>
      <c r="I389" s="1390"/>
      <c r="J389" s="1390"/>
      <c r="K389" s="1390"/>
      <c r="L389" s="1390"/>
      <c r="M389" s="1390"/>
      <c r="N389" s="1390"/>
      <c r="O389" s="1391"/>
    </row>
    <row r="390" spans="2:19" ht="35.1" customHeight="1">
      <c r="B390" s="1375"/>
      <c r="C390" s="1297"/>
      <c r="D390" s="1297"/>
      <c r="E390" s="1297"/>
      <c r="F390" s="1301"/>
      <c r="G390" s="1301"/>
      <c r="H390" s="1301"/>
      <c r="I390" s="1301"/>
      <c r="J390" s="1301"/>
      <c r="K390" s="1301"/>
      <c r="L390" s="1301"/>
      <c r="M390" s="1301"/>
      <c r="N390" s="1301"/>
      <c r="O390" s="1394"/>
    </row>
    <row r="391" spans="2:19" ht="35.1" customHeight="1">
      <c r="B391" s="1392" t="s">
        <v>4691</v>
      </c>
      <c r="C391" s="1974" t="s">
        <v>5507</v>
      </c>
      <c r="D391" s="1974"/>
      <c r="E391" s="1974"/>
      <c r="F391" s="1974"/>
      <c r="G391" s="1974"/>
      <c r="H391" s="1974"/>
      <c r="I391" s="1974"/>
      <c r="J391" s="1974"/>
      <c r="K391" s="1974"/>
      <c r="L391" s="1974"/>
      <c r="M391" s="1974"/>
      <c r="N391" s="1974"/>
      <c r="O391" s="1975"/>
    </row>
    <row r="392" spans="2:19" ht="35.1" customHeight="1" thickBot="1">
      <c r="B392" s="1393" t="s">
        <v>4692</v>
      </c>
      <c r="C392" s="1976" t="s">
        <v>5492</v>
      </c>
      <c r="D392" s="1976"/>
      <c r="E392" s="1976"/>
      <c r="F392" s="1976"/>
      <c r="G392" s="1976"/>
      <c r="H392" s="1976"/>
      <c r="I392" s="1976"/>
      <c r="J392" s="1976"/>
      <c r="K392" s="1976"/>
      <c r="L392" s="1976"/>
      <c r="M392" s="1976"/>
      <c r="N392" s="1976"/>
      <c r="O392" s="1977"/>
    </row>
    <row r="393" spans="2:19" ht="35.1" customHeight="1" thickBot="1">
      <c r="B393" s="1339" t="s">
        <v>4677</v>
      </c>
      <c r="C393" s="1340" t="str">
        <f>"▼cellule "&amp;ADDRESS(ROW(C395),COLUMN(C395),4)&amp;" "&amp;"choisir Portion ou POIDS PRINCIPAL"</f>
        <v>▼cellule C395 choisir Portion ou POIDS PRINCIPAL</v>
      </c>
      <c r="D393" s="1341"/>
      <c r="E393" s="1297"/>
      <c r="F393" s="1297"/>
      <c r="G393" s="1297"/>
      <c r="H393" s="1297"/>
      <c r="I393" s="1297"/>
      <c r="J393" s="1297"/>
      <c r="K393" s="1297"/>
      <c r="L393" s="1297"/>
      <c r="M393" s="1297"/>
      <c r="N393" s="1297"/>
      <c r="O393" s="1297"/>
    </row>
    <row r="394" spans="2:19" ht="35.1" customHeight="1">
      <c r="B394" s="1342" t="s">
        <v>4588</v>
      </c>
      <c r="C394" s="1343" t="s">
        <v>1704</v>
      </c>
      <c r="D394" s="1991" t="s">
        <v>4589</v>
      </c>
      <c r="E394" s="1991"/>
      <c r="F394" s="1344" t="s">
        <v>5441</v>
      </c>
      <c r="G394" s="1345"/>
      <c r="H394" s="1345" t="s">
        <v>5486</v>
      </c>
      <c r="I394" s="1346"/>
      <c r="J394" s="1347" t="str">
        <f>"vous avez choisi"&amp;" "&amp;C395</f>
        <v>vous avez choisi PORTIONS</v>
      </c>
      <c r="K394" s="1348"/>
      <c r="L394" s="1349" t="str">
        <f>IF(AND(G395&lt;&gt;"",K395&lt;&gt;""),"1 seule saisie &gt; Portions ou Principal ?",IF(AND(G395="",ISNUMBER(K395)),K395&amp;" "&amp;M395&amp;" "&amp;J395,IF(AND(K395="",ISNUMBER(G395)),G395&amp;" "&amp;F395,"")))</f>
        <v>1 seule saisie &gt; Portions ou Principal ?</v>
      </c>
      <c r="M394" s="1346"/>
      <c r="N394" s="1346"/>
      <c r="O394" s="1350"/>
      <c r="Q394" s="1305" t="s">
        <v>4558</v>
      </c>
      <c r="R394" s="1305" t="s">
        <v>4559</v>
      </c>
      <c r="S394" s="1305"/>
    </row>
    <row r="395" spans="2:19" ht="35.1" customHeight="1">
      <c r="B395" s="1351" t="s">
        <v>4535</v>
      </c>
      <c r="C395" s="1352" t="s">
        <v>4538</v>
      </c>
      <c r="D395" s="1353" t="s">
        <v>3503</v>
      </c>
      <c r="E395" s="1354">
        <v>10</v>
      </c>
      <c r="F395" s="1355" t="s">
        <v>4678</v>
      </c>
      <c r="G395" s="1356">
        <v>10</v>
      </c>
      <c r="H395" s="1353" t="s">
        <v>4679</v>
      </c>
      <c r="I395" s="1357">
        <v>1.8</v>
      </c>
      <c r="J395" s="1355" t="s">
        <v>4680</v>
      </c>
      <c r="K395" s="1358">
        <v>1.8</v>
      </c>
      <c r="L395" s="1359" t="s">
        <v>4681</v>
      </c>
      <c r="M395" s="1360" t="s">
        <v>1239</v>
      </c>
      <c r="N395" s="1361" t="str">
        <f>"COEFFICIENT "&amp;" "&amp;C395</f>
        <v>COEFFICIENT  PORTIONS</v>
      </c>
      <c r="O395" s="1362">
        <f>IFERROR(IF(C395="PORTIONS",G395/E395,K395/I395),1)</f>
        <v>1</v>
      </c>
      <c r="Q395" s="1326" t="s">
        <v>4563</v>
      </c>
      <c r="R395" s="1327" t="s">
        <v>4564</v>
      </c>
      <c r="S395" s="1327"/>
    </row>
    <row r="396" spans="2:19" ht="35.1" customHeight="1">
      <c r="B396" s="1351" t="s">
        <v>5401</v>
      </c>
      <c r="C396" s="1363">
        <v>68</v>
      </c>
      <c r="D396" s="1364" t="s">
        <v>5402</v>
      </c>
      <c r="E396" s="1365" t="s">
        <v>5409</v>
      </c>
      <c r="F396" s="1364" t="s">
        <v>4682</v>
      </c>
      <c r="G396" s="1366" t="s">
        <v>5161</v>
      </c>
      <c r="H396" s="1353" t="s">
        <v>4683</v>
      </c>
      <c r="I396" s="1367" t="s">
        <v>5486</v>
      </c>
      <c r="J396" s="1353" t="s">
        <v>3891</v>
      </c>
      <c r="K396" s="1368" t="s">
        <v>185</v>
      </c>
      <c r="L396" s="1369" t="s">
        <v>4684</v>
      </c>
      <c r="M396" s="1370" t="s">
        <v>5411</v>
      </c>
      <c r="N396" s="1371" t="s">
        <v>4685</v>
      </c>
      <c r="O396" s="1372" t="s">
        <v>5410</v>
      </c>
      <c r="Q396" s="1326" t="s">
        <v>5421</v>
      </c>
      <c r="R396" s="1327" t="s">
        <v>5422</v>
      </c>
      <c r="S396" s="1327"/>
    </row>
    <row r="397" spans="2:19" ht="35.1" customHeight="1">
      <c r="B397" s="1373" t="s">
        <v>4686</v>
      </c>
      <c r="C397" s="1979" t="s">
        <v>5487</v>
      </c>
      <c r="D397" s="1979"/>
      <c r="E397" s="1979"/>
      <c r="F397" s="1979"/>
      <c r="G397" s="1979"/>
      <c r="H397" s="1374" t="s">
        <v>5407</v>
      </c>
      <c r="I397" s="1979" t="s">
        <v>5488</v>
      </c>
      <c r="J397" s="1979"/>
      <c r="K397" s="1979"/>
      <c r="L397" s="1374" t="s">
        <v>4687</v>
      </c>
      <c r="M397" s="1980" t="s">
        <v>5489</v>
      </c>
      <c r="N397" s="1980"/>
      <c r="O397" s="1981"/>
      <c r="Q397" s="1326" t="s">
        <v>5425</v>
      </c>
      <c r="R397" s="1327" t="s">
        <v>5426</v>
      </c>
      <c r="S397" s="1327"/>
    </row>
    <row r="398" spans="2:19" ht="35.1" customHeight="1">
      <c r="B398" s="1375"/>
      <c r="C398" s="1297"/>
      <c r="D398" s="1297"/>
      <c r="E398" s="1376"/>
      <c r="F398" s="1377" t="str">
        <f>"cellule "&amp;ADDRESS(ROW(C395),COLUMN(C395),4)</f>
        <v>cellule C395</v>
      </c>
      <c r="G398" s="1378"/>
      <c r="H398" s="1378"/>
      <c r="I398" s="1301"/>
      <c r="J398" s="1301"/>
      <c r="K398" s="1301"/>
      <c r="L398" s="1301"/>
      <c r="M398" s="1301"/>
      <c r="N398" s="1301"/>
      <c r="O398" s="1379"/>
      <c r="Q398" s="1326" t="s">
        <v>5428</v>
      </c>
      <c r="R398" s="1327" t="s">
        <v>5429</v>
      </c>
      <c r="S398" s="1327"/>
    </row>
    <row r="399" spans="2:19" ht="35.1" customHeight="1">
      <c r="B399" s="1380" t="s">
        <v>911</v>
      </c>
      <c r="C399" s="1381" t="s">
        <v>912</v>
      </c>
      <c r="D399" s="1381" t="s">
        <v>3517</v>
      </c>
      <c r="E399" s="1381" t="s">
        <v>914</v>
      </c>
      <c r="F399" s="1382" t="s">
        <v>4514</v>
      </c>
      <c r="G399" s="1382"/>
      <c r="H399" s="1382"/>
      <c r="I399" s="1305" t="s">
        <v>4535</v>
      </c>
      <c r="J399" s="1305" t="s">
        <v>3888</v>
      </c>
      <c r="K399" s="1305"/>
      <c r="L399" s="1305" t="s">
        <v>4536</v>
      </c>
      <c r="M399" s="1305"/>
      <c r="N399" s="1305"/>
      <c r="O399" s="1383"/>
      <c r="Q399" s="1326" t="s">
        <v>5431</v>
      </c>
      <c r="R399" s="1327" t="s">
        <v>5432</v>
      </c>
      <c r="S399" s="1327"/>
    </row>
    <row r="400" spans="2:19" ht="35.1" customHeight="1">
      <c r="B400" s="1384" t="s">
        <v>4589</v>
      </c>
      <c r="C400" s="1385">
        <v>1.8</v>
      </c>
      <c r="D400" s="1386" t="s">
        <v>1239</v>
      </c>
      <c r="E400" s="1387">
        <f t="shared" ref="E400:E405" si="20">IF(C400="","",IF(OR(D400="KG",D400="L"),ROUND(C400*$O$395,2),ROUND(C400*$O$395,0)))</f>
        <v>1.8</v>
      </c>
      <c r="F400" s="1311" t="s">
        <v>4517</v>
      </c>
      <c r="G400" s="1311"/>
      <c r="H400" s="1311"/>
      <c r="I400" s="1388" t="s">
        <v>4538</v>
      </c>
      <c r="J400" s="1324" t="s">
        <v>4539</v>
      </c>
      <c r="K400" s="1324"/>
      <c r="L400" s="1324" t="s">
        <v>4540</v>
      </c>
      <c r="M400" s="1324"/>
      <c r="N400" s="1324"/>
      <c r="O400" s="1389"/>
    </row>
    <row r="401" spans="2:19" ht="35.1" customHeight="1">
      <c r="B401" s="1384" t="s">
        <v>4688</v>
      </c>
      <c r="C401" s="1385">
        <v>5</v>
      </c>
      <c r="D401" s="1386" t="s">
        <v>1289</v>
      </c>
      <c r="E401" s="1387">
        <f t="shared" si="20"/>
        <v>5</v>
      </c>
      <c r="F401" s="1311" t="s">
        <v>4523</v>
      </c>
      <c r="G401" s="1311"/>
      <c r="H401" s="1311"/>
      <c r="I401" s="1323" t="s">
        <v>4542</v>
      </c>
      <c r="J401" s="1324" t="s">
        <v>4543</v>
      </c>
      <c r="K401" s="1324"/>
      <c r="L401" s="1324" t="s">
        <v>4544</v>
      </c>
      <c r="M401" s="1324"/>
      <c r="N401" s="1324"/>
      <c r="O401" s="1389"/>
    </row>
    <row r="402" spans="2:19" ht="35.1" customHeight="1">
      <c r="B402" s="1384" t="s">
        <v>4689</v>
      </c>
      <c r="C402" s="1385">
        <v>15</v>
      </c>
      <c r="D402" s="1386" t="s">
        <v>1255</v>
      </c>
      <c r="E402" s="1387">
        <f t="shared" si="20"/>
        <v>15</v>
      </c>
      <c r="F402" s="1311" t="s">
        <v>4524</v>
      </c>
      <c r="G402" s="1311"/>
      <c r="H402" s="1311"/>
      <c r="I402" s="1982" t="s">
        <v>4548</v>
      </c>
      <c r="J402" s="1983" t="s">
        <v>4549</v>
      </c>
      <c r="K402" s="1983"/>
      <c r="L402" s="1983" t="s">
        <v>4550</v>
      </c>
      <c r="M402" s="1983"/>
      <c r="N402" s="1983"/>
      <c r="O402" s="1984"/>
    </row>
    <row r="403" spans="2:19" ht="35.1" customHeight="1">
      <c r="B403" s="1384" t="s">
        <v>4690</v>
      </c>
      <c r="C403" s="1385">
        <v>8</v>
      </c>
      <c r="D403" s="1386" t="s">
        <v>1255</v>
      </c>
      <c r="E403" s="1387">
        <f t="shared" si="20"/>
        <v>8</v>
      </c>
      <c r="F403" s="1311" t="s">
        <v>5490</v>
      </c>
      <c r="G403" s="1311"/>
      <c r="H403" s="1311"/>
      <c r="I403" s="1982"/>
      <c r="J403" s="1983"/>
      <c r="K403" s="1983"/>
      <c r="L403" s="1983"/>
      <c r="M403" s="1983"/>
      <c r="N403" s="1983"/>
      <c r="O403" s="1984"/>
    </row>
    <row r="404" spans="2:19" ht="35.1" customHeight="1">
      <c r="B404" s="1384" t="s">
        <v>3620</v>
      </c>
      <c r="C404" s="1385">
        <v>16</v>
      </c>
      <c r="D404" s="1386" t="s">
        <v>1255</v>
      </c>
      <c r="E404" s="1387">
        <f t="shared" si="20"/>
        <v>16</v>
      </c>
      <c r="F404" s="1311" t="s">
        <v>4525</v>
      </c>
      <c r="G404" s="1311"/>
      <c r="H404" s="1311"/>
      <c r="I404" s="1390"/>
      <c r="J404" s="1390"/>
      <c r="K404" s="1390"/>
      <c r="L404" s="1390"/>
      <c r="M404" s="1390"/>
      <c r="N404" s="1390"/>
      <c r="O404" s="1391"/>
    </row>
    <row r="405" spans="2:19" ht="35.1" customHeight="1">
      <c r="B405" s="1384" t="s">
        <v>3624</v>
      </c>
      <c r="C405" s="1385">
        <v>4</v>
      </c>
      <c r="D405" s="1386" t="s">
        <v>1255</v>
      </c>
      <c r="E405" s="1387">
        <f t="shared" si="20"/>
        <v>4</v>
      </c>
      <c r="F405" s="1311"/>
      <c r="G405" s="1311"/>
      <c r="H405" s="1311"/>
      <c r="I405" s="1390"/>
      <c r="J405" s="1390"/>
      <c r="K405" s="1390"/>
      <c r="L405" s="1390"/>
      <c r="M405" s="1390"/>
      <c r="N405" s="1390"/>
      <c r="O405" s="1391"/>
    </row>
    <row r="406" spans="2:19" ht="35.1" customHeight="1">
      <c r="B406" s="1375"/>
      <c r="C406" s="1297"/>
      <c r="D406" s="1297"/>
      <c r="E406" s="1297"/>
      <c r="F406" s="1301"/>
      <c r="G406" s="1301"/>
      <c r="H406" s="1301"/>
      <c r="I406" s="1301"/>
      <c r="J406" s="1301"/>
      <c r="K406" s="1301"/>
      <c r="L406" s="1301"/>
      <c r="M406" s="1301"/>
      <c r="N406" s="1301"/>
      <c r="O406" s="1394"/>
    </row>
    <row r="407" spans="2:19" ht="35.1" customHeight="1">
      <c r="B407" s="1392" t="s">
        <v>4691</v>
      </c>
      <c r="C407" s="1974" t="s">
        <v>5491</v>
      </c>
      <c r="D407" s="1974"/>
      <c r="E407" s="1974"/>
      <c r="F407" s="1974"/>
      <c r="G407" s="1974"/>
      <c r="H407" s="1974"/>
      <c r="I407" s="1974"/>
      <c r="J407" s="1974"/>
      <c r="K407" s="1974"/>
      <c r="L407" s="1974"/>
      <c r="M407" s="1974"/>
      <c r="N407" s="1974"/>
      <c r="O407" s="1975"/>
    </row>
    <row r="408" spans="2:19" ht="35.1" customHeight="1" thickBot="1">
      <c r="B408" s="1393" t="s">
        <v>4692</v>
      </c>
      <c r="C408" s="1976" t="s">
        <v>5492</v>
      </c>
      <c r="D408" s="1976"/>
      <c r="E408" s="1976"/>
      <c r="F408" s="1976"/>
      <c r="G408" s="1976"/>
      <c r="H408" s="1976"/>
      <c r="I408" s="1976"/>
      <c r="J408" s="1976"/>
      <c r="K408" s="1976"/>
      <c r="L408" s="1976"/>
      <c r="M408" s="1976"/>
      <c r="N408" s="1976"/>
      <c r="O408" s="1977"/>
    </row>
    <row r="409" spans="2:19" ht="35.1" customHeight="1" thickBot="1">
      <c r="B409" s="1339" t="s">
        <v>4677</v>
      </c>
      <c r="C409" s="1340" t="str">
        <f>"▼cellule "&amp;ADDRESS(ROW(C411),COLUMN(C411),4)&amp;" "&amp;"choisir Portion ou POIDS PRINCIPAL"</f>
        <v>▼cellule C411 choisir Portion ou POIDS PRINCIPAL</v>
      </c>
      <c r="D409" s="1341"/>
      <c r="E409" s="1297"/>
      <c r="F409" s="1297"/>
      <c r="G409" s="1297"/>
      <c r="H409" s="1297"/>
      <c r="I409" s="1297"/>
      <c r="J409" s="1297"/>
      <c r="K409" s="1297"/>
      <c r="L409" s="1297"/>
      <c r="M409" s="1297"/>
      <c r="N409" s="1297"/>
      <c r="O409" s="1297"/>
    </row>
    <row r="410" spans="2:19" ht="35.1" customHeight="1">
      <c r="B410" s="1342" t="s">
        <v>4591</v>
      </c>
      <c r="C410" s="1343" t="s">
        <v>1704</v>
      </c>
      <c r="D410" s="1991" t="s">
        <v>4589</v>
      </c>
      <c r="E410" s="1991"/>
      <c r="F410" s="1344" t="s">
        <v>5441</v>
      </c>
      <c r="G410" s="1345"/>
      <c r="H410" s="1345" t="s">
        <v>5486</v>
      </c>
      <c r="I410" s="1346"/>
      <c r="J410" s="1347" t="str">
        <f>"vous avez choisi"&amp;" "&amp;C411</f>
        <v>vous avez choisi PORTIONS</v>
      </c>
      <c r="K410" s="1348"/>
      <c r="L410" s="1349" t="str">
        <f>IF(AND(G411&lt;&gt;"",K411&lt;&gt;""),"1 seule saisie &gt; Portions ou Principal ?",IF(AND(G411="",ISNUMBER(K411)),K411&amp;" "&amp;M411&amp;" "&amp;J411,IF(AND(K411="",ISNUMBER(G411)),G411&amp;" "&amp;F411,"")))</f>
        <v>1 seule saisie &gt; Portions ou Principal ?</v>
      </c>
      <c r="M410" s="1346"/>
      <c r="N410" s="1346"/>
      <c r="O410" s="1350"/>
      <c r="Q410" s="1305" t="s">
        <v>4558</v>
      </c>
      <c r="R410" s="1305" t="s">
        <v>4559</v>
      </c>
      <c r="S410" s="1305"/>
    </row>
    <row r="411" spans="2:19" ht="35.1" customHeight="1">
      <c r="B411" s="1351" t="s">
        <v>4535</v>
      </c>
      <c r="C411" s="1352" t="s">
        <v>4538</v>
      </c>
      <c r="D411" s="1353" t="s">
        <v>3503</v>
      </c>
      <c r="E411" s="1354">
        <v>10</v>
      </c>
      <c r="F411" s="1355" t="s">
        <v>4678</v>
      </c>
      <c r="G411" s="1356">
        <v>10</v>
      </c>
      <c r="H411" s="1353" t="s">
        <v>4679</v>
      </c>
      <c r="I411" s="1357">
        <v>1.8</v>
      </c>
      <c r="J411" s="1355" t="s">
        <v>4680</v>
      </c>
      <c r="K411" s="1358">
        <v>1.8</v>
      </c>
      <c r="L411" s="1359" t="s">
        <v>4681</v>
      </c>
      <c r="M411" s="1360" t="s">
        <v>1239</v>
      </c>
      <c r="N411" s="1361" t="str">
        <f>"COEFFICIENT "&amp;" "&amp;C411</f>
        <v>COEFFICIENT  PORTIONS</v>
      </c>
      <c r="O411" s="1362">
        <f>IFERROR(IF(C411="PORTIONS",G411/E411,K411/I411),1)</f>
        <v>1</v>
      </c>
      <c r="Q411" s="1326" t="s">
        <v>4563</v>
      </c>
      <c r="R411" s="1327" t="s">
        <v>4564</v>
      </c>
      <c r="S411" s="1327"/>
    </row>
    <row r="412" spans="2:19" ht="35.1" customHeight="1">
      <c r="B412" s="1351" t="s">
        <v>5401</v>
      </c>
      <c r="C412" s="1363">
        <v>68</v>
      </c>
      <c r="D412" s="1364" t="s">
        <v>5402</v>
      </c>
      <c r="E412" s="1365" t="s">
        <v>5409</v>
      </c>
      <c r="F412" s="1364" t="s">
        <v>4682</v>
      </c>
      <c r="G412" s="1366" t="s">
        <v>5161</v>
      </c>
      <c r="H412" s="1353" t="s">
        <v>4683</v>
      </c>
      <c r="I412" s="1367" t="s">
        <v>5486</v>
      </c>
      <c r="J412" s="1353" t="s">
        <v>3891</v>
      </c>
      <c r="K412" s="1368" t="s">
        <v>185</v>
      </c>
      <c r="L412" s="1369" t="s">
        <v>4684</v>
      </c>
      <c r="M412" s="1370" t="s">
        <v>5411</v>
      </c>
      <c r="N412" s="1371" t="s">
        <v>4685</v>
      </c>
      <c r="O412" s="1372" t="s">
        <v>5410</v>
      </c>
      <c r="Q412" s="1326" t="s">
        <v>5421</v>
      </c>
      <c r="R412" s="1327" t="s">
        <v>5422</v>
      </c>
      <c r="S412" s="1327"/>
    </row>
    <row r="413" spans="2:19" ht="35.1" customHeight="1">
      <c r="B413" s="1373" t="s">
        <v>4686</v>
      </c>
      <c r="C413" s="1979" t="s">
        <v>5487</v>
      </c>
      <c r="D413" s="1979"/>
      <c r="E413" s="1979"/>
      <c r="F413" s="1979"/>
      <c r="G413" s="1979"/>
      <c r="H413" s="1374" t="s">
        <v>5407</v>
      </c>
      <c r="I413" s="1979" t="s">
        <v>5488</v>
      </c>
      <c r="J413" s="1979"/>
      <c r="K413" s="1979"/>
      <c r="L413" s="1374" t="s">
        <v>4687</v>
      </c>
      <c r="M413" s="1980" t="s">
        <v>5489</v>
      </c>
      <c r="N413" s="1980"/>
      <c r="O413" s="1981"/>
      <c r="Q413" s="1326" t="s">
        <v>5425</v>
      </c>
      <c r="R413" s="1327" t="s">
        <v>5426</v>
      </c>
      <c r="S413" s="1327"/>
    </row>
    <row r="414" spans="2:19" ht="35.1" customHeight="1">
      <c r="B414" s="1375"/>
      <c r="C414" s="1297"/>
      <c r="D414" s="1297"/>
      <c r="E414" s="1376"/>
      <c r="F414" s="1377" t="str">
        <f>"cellule "&amp;ADDRESS(ROW(C411),COLUMN(C411),4)</f>
        <v>cellule C411</v>
      </c>
      <c r="G414" s="1378"/>
      <c r="H414" s="1378"/>
      <c r="I414" s="1301"/>
      <c r="J414" s="1301"/>
      <c r="K414" s="1301"/>
      <c r="L414" s="1301"/>
      <c r="M414" s="1301"/>
      <c r="N414" s="1301"/>
      <c r="O414" s="1379"/>
      <c r="Q414" s="1326" t="s">
        <v>5428</v>
      </c>
      <c r="R414" s="1327" t="s">
        <v>5429</v>
      </c>
      <c r="S414" s="1327"/>
    </row>
    <row r="415" spans="2:19" ht="35.1" customHeight="1">
      <c r="B415" s="1380" t="s">
        <v>911</v>
      </c>
      <c r="C415" s="1381" t="s">
        <v>912</v>
      </c>
      <c r="D415" s="1381" t="s">
        <v>3517</v>
      </c>
      <c r="E415" s="1381" t="s">
        <v>914</v>
      </c>
      <c r="F415" s="1382" t="s">
        <v>4514</v>
      </c>
      <c r="G415" s="1382"/>
      <c r="H415" s="1382"/>
      <c r="I415" s="1305" t="s">
        <v>4535</v>
      </c>
      <c r="J415" s="1305" t="s">
        <v>3888</v>
      </c>
      <c r="K415" s="1305"/>
      <c r="L415" s="1305" t="s">
        <v>4536</v>
      </c>
      <c r="M415" s="1305"/>
      <c r="N415" s="1305"/>
      <c r="O415" s="1383"/>
      <c r="Q415" s="1326" t="s">
        <v>5431</v>
      </c>
      <c r="R415" s="1327" t="s">
        <v>5432</v>
      </c>
      <c r="S415" s="1327"/>
    </row>
    <row r="416" spans="2:19" ht="35.1" customHeight="1">
      <c r="B416" s="1384" t="s">
        <v>4589</v>
      </c>
      <c r="C416" s="1385">
        <v>1.8</v>
      </c>
      <c r="D416" s="1386" t="s">
        <v>1239</v>
      </c>
      <c r="E416" s="1387">
        <f t="shared" ref="E416:E421" si="21">IF(C416="","",IF(OR(D416="KG",D416="L"),ROUND(C416*$O$411,2),ROUND(C416*$O$411,0)))</f>
        <v>1.8</v>
      </c>
      <c r="F416" s="1311" t="s">
        <v>4517</v>
      </c>
      <c r="G416" s="1311"/>
      <c r="H416" s="1311"/>
      <c r="I416" s="1388" t="s">
        <v>4538</v>
      </c>
      <c r="J416" s="1324" t="s">
        <v>4539</v>
      </c>
      <c r="K416" s="1324"/>
      <c r="L416" s="1324" t="s">
        <v>4540</v>
      </c>
      <c r="M416" s="1324"/>
      <c r="N416" s="1324"/>
      <c r="O416" s="1389"/>
    </row>
    <row r="417" spans="2:19" ht="35.1" customHeight="1">
      <c r="B417" s="1384" t="s">
        <v>4688</v>
      </c>
      <c r="C417" s="1385">
        <v>5</v>
      </c>
      <c r="D417" s="1386" t="s">
        <v>1289</v>
      </c>
      <c r="E417" s="1387">
        <f t="shared" si="21"/>
        <v>5</v>
      </c>
      <c r="F417" s="1311" t="s">
        <v>4523</v>
      </c>
      <c r="G417" s="1311"/>
      <c r="H417" s="1311"/>
      <c r="I417" s="1323" t="s">
        <v>4542</v>
      </c>
      <c r="J417" s="1324" t="s">
        <v>4543</v>
      </c>
      <c r="K417" s="1324"/>
      <c r="L417" s="1324" t="s">
        <v>4544</v>
      </c>
      <c r="M417" s="1324"/>
      <c r="N417" s="1324"/>
      <c r="O417" s="1389"/>
    </row>
    <row r="418" spans="2:19" ht="35.1" customHeight="1">
      <c r="B418" s="1384" t="s">
        <v>4689</v>
      </c>
      <c r="C418" s="1385">
        <v>15</v>
      </c>
      <c r="D418" s="1386" t="s">
        <v>1255</v>
      </c>
      <c r="E418" s="1387">
        <f t="shared" si="21"/>
        <v>15</v>
      </c>
      <c r="F418" s="1311" t="s">
        <v>4524</v>
      </c>
      <c r="G418" s="1311"/>
      <c r="H418" s="1311"/>
      <c r="I418" s="1982" t="s">
        <v>4548</v>
      </c>
      <c r="J418" s="1983" t="s">
        <v>4549</v>
      </c>
      <c r="K418" s="1983"/>
      <c r="L418" s="1983" t="s">
        <v>4550</v>
      </c>
      <c r="M418" s="1983"/>
      <c r="N418" s="1983"/>
      <c r="O418" s="1984"/>
    </row>
    <row r="419" spans="2:19" ht="35.1" customHeight="1">
      <c r="B419" s="1384" t="s">
        <v>4690</v>
      </c>
      <c r="C419" s="1385">
        <v>8</v>
      </c>
      <c r="D419" s="1386" t="s">
        <v>1255</v>
      </c>
      <c r="E419" s="1387">
        <f t="shared" si="21"/>
        <v>8</v>
      </c>
      <c r="F419" s="1311" t="s">
        <v>5490</v>
      </c>
      <c r="G419" s="1311"/>
      <c r="H419" s="1311"/>
      <c r="I419" s="1982"/>
      <c r="J419" s="1983"/>
      <c r="K419" s="1983"/>
      <c r="L419" s="1983"/>
      <c r="M419" s="1983"/>
      <c r="N419" s="1983"/>
      <c r="O419" s="1984"/>
    </row>
    <row r="420" spans="2:19" ht="35.1" customHeight="1">
      <c r="B420" s="1384" t="s">
        <v>3620</v>
      </c>
      <c r="C420" s="1385">
        <v>16</v>
      </c>
      <c r="D420" s="1386" t="s">
        <v>1255</v>
      </c>
      <c r="E420" s="1387">
        <f t="shared" si="21"/>
        <v>16</v>
      </c>
      <c r="F420" s="1311" t="s">
        <v>4525</v>
      </c>
      <c r="G420" s="1311"/>
      <c r="H420" s="1311"/>
      <c r="I420" s="1390"/>
      <c r="J420" s="1390"/>
      <c r="K420" s="1390"/>
      <c r="L420" s="1390"/>
      <c r="M420" s="1390"/>
      <c r="N420" s="1390"/>
      <c r="O420" s="1391"/>
    </row>
    <row r="421" spans="2:19" ht="35.1" customHeight="1">
      <c r="B421" s="1384" t="s">
        <v>3624</v>
      </c>
      <c r="C421" s="1385">
        <v>4</v>
      </c>
      <c r="D421" s="1386" t="s">
        <v>1255</v>
      </c>
      <c r="E421" s="1387">
        <f t="shared" si="21"/>
        <v>4</v>
      </c>
      <c r="F421" s="1311"/>
      <c r="G421" s="1311"/>
      <c r="H421" s="1311"/>
      <c r="I421" s="1390"/>
      <c r="J421" s="1390"/>
      <c r="K421" s="1390"/>
      <c r="L421" s="1390"/>
      <c r="M421" s="1390"/>
      <c r="N421" s="1390"/>
      <c r="O421" s="1391"/>
    </row>
    <row r="422" spans="2:19" ht="35.1" customHeight="1">
      <c r="B422" s="1375"/>
      <c r="C422" s="1297"/>
      <c r="D422" s="1297"/>
      <c r="E422" s="1297"/>
      <c r="F422" s="1301"/>
      <c r="G422" s="1301"/>
      <c r="H422" s="1301"/>
      <c r="I422" s="1301"/>
      <c r="J422" s="1301"/>
      <c r="K422" s="1301"/>
      <c r="L422" s="1301"/>
      <c r="M422" s="1301"/>
      <c r="N422" s="1301"/>
      <c r="O422" s="1394"/>
    </row>
    <row r="423" spans="2:19" ht="35.1" customHeight="1">
      <c r="B423" s="1392" t="s">
        <v>4691</v>
      </c>
      <c r="C423" s="1974" t="s">
        <v>5491</v>
      </c>
      <c r="D423" s="1974"/>
      <c r="E423" s="1974"/>
      <c r="F423" s="1974"/>
      <c r="G423" s="1974"/>
      <c r="H423" s="1974"/>
      <c r="I423" s="1974"/>
      <c r="J423" s="1974"/>
      <c r="K423" s="1974"/>
      <c r="L423" s="1974"/>
      <c r="M423" s="1974"/>
      <c r="N423" s="1974"/>
      <c r="O423" s="1975"/>
    </row>
    <row r="424" spans="2:19" ht="35.1" customHeight="1" thickBot="1">
      <c r="B424" s="1393" t="s">
        <v>4692</v>
      </c>
      <c r="C424" s="1976" t="s">
        <v>5492</v>
      </c>
      <c r="D424" s="1976"/>
      <c r="E424" s="1976"/>
      <c r="F424" s="1976"/>
      <c r="G424" s="1976"/>
      <c r="H424" s="1976"/>
      <c r="I424" s="1976"/>
      <c r="J424" s="1976"/>
      <c r="K424" s="1976"/>
      <c r="L424" s="1976"/>
      <c r="M424" s="1976"/>
      <c r="N424" s="1976"/>
      <c r="O424" s="1977"/>
    </row>
    <row r="425" spans="2:19" ht="35.1" customHeight="1" thickBot="1">
      <c r="B425" s="1339" t="s">
        <v>4677</v>
      </c>
      <c r="C425" s="1340" t="str">
        <f>"▼cellule "&amp;ADDRESS(ROW(C427),COLUMN(C427),4)&amp;" "&amp;"choisir Portion ou POIDS PRINCIPAL"</f>
        <v>▼cellule C427 choisir Portion ou POIDS PRINCIPAL</v>
      </c>
      <c r="D425" s="1341"/>
      <c r="E425" s="1297"/>
      <c r="F425" s="1297"/>
      <c r="G425" s="1297"/>
      <c r="H425" s="1297"/>
      <c r="I425" s="1297"/>
      <c r="J425" s="1297"/>
      <c r="K425" s="1297"/>
      <c r="L425" s="1297"/>
      <c r="M425" s="1297"/>
      <c r="N425" s="1297"/>
      <c r="O425" s="1297"/>
    </row>
    <row r="426" spans="2:19" ht="35.1" customHeight="1">
      <c r="B426" s="1342" t="s">
        <v>4593</v>
      </c>
      <c r="C426" s="1343" t="s">
        <v>1704</v>
      </c>
      <c r="D426" s="1991" t="s">
        <v>4594</v>
      </c>
      <c r="E426" s="1991"/>
      <c r="F426" s="1344" t="s">
        <v>5441</v>
      </c>
      <c r="G426" s="1345"/>
      <c r="H426" s="1345" t="s">
        <v>5486</v>
      </c>
      <c r="I426" s="1346"/>
      <c r="J426" s="1347" t="str">
        <f>"vous avez choisi"&amp;" "&amp;C427</f>
        <v>vous avez choisi PORTIONS</v>
      </c>
      <c r="K426" s="1348"/>
      <c r="L426" s="1349" t="str">
        <f>IF(AND(G427&lt;&gt;"",K427&lt;&gt;""),"1 seule saisie &gt; Portions ou Principal ?",IF(AND(G427="",ISNUMBER(K427)),K427&amp;" "&amp;M427&amp;" "&amp;J427,IF(AND(K427="",ISNUMBER(G427)),G427&amp;" "&amp;F427,"")))</f>
        <v>1 seule saisie &gt; Portions ou Principal ?</v>
      </c>
      <c r="M426" s="1346"/>
      <c r="N426" s="1346"/>
      <c r="O426" s="1350"/>
      <c r="Q426" s="1305" t="s">
        <v>4558</v>
      </c>
      <c r="R426" s="1305" t="s">
        <v>4559</v>
      </c>
      <c r="S426" s="1305"/>
    </row>
    <row r="427" spans="2:19" ht="35.1" customHeight="1">
      <c r="B427" s="1351" t="s">
        <v>4535</v>
      </c>
      <c r="C427" s="1352" t="s">
        <v>4538</v>
      </c>
      <c r="D427" s="1353" t="s">
        <v>3503</v>
      </c>
      <c r="E427" s="1354">
        <v>10</v>
      </c>
      <c r="F427" s="1355" t="s">
        <v>4678</v>
      </c>
      <c r="G427" s="1356">
        <v>10</v>
      </c>
      <c r="H427" s="1353" t="s">
        <v>4679</v>
      </c>
      <c r="I427" s="1357">
        <v>1.9</v>
      </c>
      <c r="J427" s="1355" t="s">
        <v>4680</v>
      </c>
      <c r="K427" s="1358">
        <v>1.9</v>
      </c>
      <c r="L427" s="1359" t="s">
        <v>4681</v>
      </c>
      <c r="M427" s="1360" t="s">
        <v>1239</v>
      </c>
      <c r="N427" s="1361" t="str">
        <f>"COEFFICIENT "&amp;" "&amp;C427</f>
        <v>COEFFICIENT  PORTIONS</v>
      </c>
      <c r="O427" s="1362">
        <f>IFERROR(IF(C427="PORTIONS",G427/E427,K427/I427),1)</f>
        <v>1</v>
      </c>
      <c r="Q427" s="1326" t="s">
        <v>4563</v>
      </c>
      <c r="R427" s="1327" t="s">
        <v>4564</v>
      </c>
      <c r="S427" s="1327"/>
    </row>
    <row r="428" spans="2:19" ht="35.1" customHeight="1">
      <c r="B428" s="1351" t="s">
        <v>5401</v>
      </c>
      <c r="C428" s="1363">
        <v>68</v>
      </c>
      <c r="D428" s="1364" t="s">
        <v>5402</v>
      </c>
      <c r="E428" s="1365" t="s">
        <v>5409</v>
      </c>
      <c r="F428" s="1364" t="s">
        <v>4682</v>
      </c>
      <c r="G428" s="1366" t="s">
        <v>5161</v>
      </c>
      <c r="H428" s="1353" t="s">
        <v>4683</v>
      </c>
      <c r="I428" s="1367" t="s">
        <v>5486</v>
      </c>
      <c r="J428" s="1353" t="s">
        <v>3891</v>
      </c>
      <c r="K428" s="1368" t="s">
        <v>185</v>
      </c>
      <c r="L428" s="1369" t="s">
        <v>4684</v>
      </c>
      <c r="M428" s="1370" t="s">
        <v>5411</v>
      </c>
      <c r="N428" s="1371" t="s">
        <v>4685</v>
      </c>
      <c r="O428" s="1372" t="s">
        <v>5410</v>
      </c>
      <c r="Q428" s="1326" t="s">
        <v>5421</v>
      </c>
      <c r="R428" s="1327" t="s">
        <v>5422</v>
      </c>
      <c r="S428" s="1327"/>
    </row>
    <row r="429" spans="2:19" ht="35.1" customHeight="1">
      <c r="B429" s="1373" t="s">
        <v>4686</v>
      </c>
      <c r="C429" s="1979" t="s">
        <v>5487</v>
      </c>
      <c r="D429" s="1979"/>
      <c r="E429" s="1979"/>
      <c r="F429" s="1979"/>
      <c r="G429" s="1979"/>
      <c r="H429" s="1374" t="s">
        <v>5407</v>
      </c>
      <c r="I429" s="1979" t="s">
        <v>5488</v>
      </c>
      <c r="J429" s="1979"/>
      <c r="K429" s="1979"/>
      <c r="L429" s="1374" t="s">
        <v>4687</v>
      </c>
      <c r="M429" s="1980" t="s">
        <v>5489</v>
      </c>
      <c r="N429" s="1980"/>
      <c r="O429" s="1981"/>
      <c r="Q429" s="1326" t="s">
        <v>5425</v>
      </c>
      <c r="R429" s="1327" t="s">
        <v>5426</v>
      </c>
      <c r="S429" s="1327"/>
    </row>
    <row r="430" spans="2:19" ht="35.1" customHeight="1">
      <c r="B430" s="1375"/>
      <c r="C430" s="1297"/>
      <c r="D430" s="1297"/>
      <c r="E430" s="1376"/>
      <c r="F430" s="1377" t="str">
        <f>"cellule "&amp;ADDRESS(ROW(C427),COLUMN(C427),4)</f>
        <v>cellule C427</v>
      </c>
      <c r="G430" s="1378"/>
      <c r="H430" s="1378"/>
      <c r="I430" s="1301"/>
      <c r="J430" s="1301"/>
      <c r="K430" s="1301"/>
      <c r="L430" s="1301"/>
      <c r="M430" s="1301"/>
      <c r="N430" s="1301"/>
      <c r="O430" s="1379"/>
      <c r="Q430" s="1326" t="s">
        <v>5428</v>
      </c>
      <c r="R430" s="1327" t="s">
        <v>5429</v>
      </c>
      <c r="S430" s="1327"/>
    </row>
    <row r="431" spans="2:19" ht="35.1" customHeight="1">
      <c r="B431" s="1380" t="s">
        <v>911</v>
      </c>
      <c r="C431" s="1381" t="s">
        <v>912</v>
      </c>
      <c r="D431" s="1381" t="s">
        <v>3517</v>
      </c>
      <c r="E431" s="1381" t="s">
        <v>914</v>
      </c>
      <c r="F431" s="1382" t="s">
        <v>4514</v>
      </c>
      <c r="G431" s="1382"/>
      <c r="H431" s="1382"/>
      <c r="I431" s="1305" t="s">
        <v>4535</v>
      </c>
      <c r="J431" s="1305" t="s">
        <v>3888</v>
      </c>
      <c r="K431" s="1305"/>
      <c r="L431" s="1305" t="s">
        <v>4536</v>
      </c>
      <c r="M431" s="1305"/>
      <c r="N431" s="1305"/>
      <c r="O431" s="1383"/>
      <c r="Q431" s="1326" t="s">
        <v>5431</v>
      </c>
      <c r="R431" s="1327" t="s">
        <v>5432</v>
      </c>
      <c r="S431" s="1327"/>
    </row>
    <row r="432" spans="2:19" ht="35.1" customHeight="1">
      <c r="B432" s="1384" t="s">
        <v>4594</v>
      </c>
      <c r="C432" s="1385">
        <v>1.9</v>
      </c>
      <c r="D432" s="1386" t="s">
        <v>1239</v>
      </c>
      <c r="E432" s="1387">
        <f t="shared" ref="E432:E437" si="22">IF(C432="","",IF(OR(D432="KG",D432="L"),ROUND(C432*$O$427,2),ROUND(C432*$O$427,0)))</f>
        <v>1.9</v>
      </c>
      <c r="F432" s="1311" t="s">
        <v>4517</v>
      </c>
      <c r="G432" s="1311"/>
      <c r="H432" s="1311"/>
      <c r="I432" s="1388" t="s">
        <v>4538</v>
      </c>
      <c r="J432" s="1324" t="s">
        <v>4539</v>
      </c>
      <c r="K432" s="1324"/>
      <c r="L432" s="1324" t="s">
        <v>4540</v>
      </c>
      <c r="M432" s="1324"/>
      <c r="N432" s="1324"/>
      <c r="O432" s="1389"/>
    </row>
    <row r="433" spans="2:19" ht="35.1" customHeight="1">
      <c r="B433" s="1384" t="s">
        <v>4688</v>
      </c>
      <c r="C433" s="1385">
        <v>5</v>
      </c>
      <c r="D433" s="1386" t="s">
        <v>1289</v>
      </c>
      <c r="E433" s="1387">
        <f t="shared" si="22"/>
        <v>5</v>
      </c>
      <c r="F433" s="1311" t="s">
        <v>4523</v>
      </c>
      <c r="G433" s="1311"/>
      <c r="H433" s="1311"/>
      <c r="I433" s="1323" t="s">
        <v>4542</v>
      </c>
      <c r="J433" s="1324" t="s">
        <v>4543</v>
      </c>
      <c r="K433" s="1324"/>
      <c r="L433" s="1324" t="s">
        <v>4544</v>
      </c>
      <c r="M433" s="1324"/>
      <c r="N433" s="1324"/>
      <c r="O433" s="1389"/>
    </row>
    <row r="434" spans="2:19" ht="35.1" customHeight="1">
      <c r="B434" s="1384" t="s">
        <v>4694</v>
      </c>
      <c r="C434" s="1385">
        <v>8</v>
      </c>
      <c r="D434" s="1386" t="s">
        <v>1289</v>
      </c>
      <c r="E434" s="1387">
        <f t="shared" si="22"/>
        <v>8</v>
      </c>
      <c r="F434" s="1311" t="s">
        <v>4524</v>
      </c>
      <c r="G434" s="1311"/>
      <c r="H434" s="1311"/>
      <c r="I434" s="1982" t="s">
        <v>4548</v>
      </c>
      <c r="J434" s="1983" t="s">
        <v>4549</v>
      </c>
      <c r="K434" s="1983"/>
      <c r="L434" s="1983" t="s">
        <v>4550</v>
      </c>
      <c r="M434" s="1983"/>
      <c r="N434" s="1983"/>
      <c r="O434" s="1984"/>
    </row>
    <row r="435" spans="2:19" ht="35.1" customHeight="1">
      <c r="B435" s="1384" t="s">
        <v>4690</v>
      </c>
      <c r="C435" s="1385">
        <v>8</v>
      </c>
      <c r="D435" s="1386" t="s">
        <v>1255</v>
      </c>
      <c r="E435" s="1387">
        <f t="shared" si="22"/>
        <v>8</v>
      </c>
      <c r="F435" s="1311" t="s">
        <v>5490</v>
      </c>
      <c r="G435" s="1311"/>
      <c r="H435" s="1311"/>
      <c r="I435" s="1982"/>
      <c r="J435" s="1983"/>
      <c r="K435" s="1983"/>
      <c r="L435" s="1983"/>
      <c r="M435" s="1983"/>
      <c r="N435" s="1983"/>
      <c r="O435" s="1984"/>
    </row>
    <row r="436" spans="2:19" ht="35.1" customHeight="1">
      <c r="B436" s="1384" t="s">
        <v>3620</v>
      </c>
      <c r="C436" s="1385">
        <v>16</v>
      </c>
      <c r="D436" s="1386" t="s">
        <v>1255</v>
      </c>
      <c r="E436" s="1387">
        <f t="shared" si="22"/>
        <v>16</v>
      </c>
      <c r="F436" s="1311" t="s">
        <v>4525</v>
      </c>
      <c r="G436" s="1311"/>
      <c r="H436" s="1311"/>
      <c r="I436" s="1390"/>
      <c r="J436" s="1390"/>
      <c r="K436" s="1390"/>
      <c r="L436" s="1390"/>
      <c r="M436" s="1390"/>
      <c r="N436" s="1390"/>
      <c r="O436" s="1391"/>
    </row>
    <row r="437" spans="2:19" ht="35.1" customHeight="1">
      <c r="B437" s="1384" t="s">
        <v>3624</v>
      </c>
      <c r="C437" s="1385">
        <v>4</v>
      </c>
      <c r="D437" s="1386" t="s">
        <v>1255</v>
      </c>
      <c r="E437" s="1387">
        <f t="shared" si="22"/>
        <v>4</v>
      </c>
      <c r="F437" s="1311"/>
      <c r="G437" s="1311"/>
      <c r="H437" s="1311"/>
      <c r="I437" s="1390"/>
      <c r="J437" s="1390"/>
      <c r="K437" s="1390"/>
      <c r="L437" s="1390"/>
      <c r="M437" s="1390"/>
      <c r="N437" s="1390"/>
      <c r="O437" s="1391"/>
    </row>
    <row r="438" spans="2:19" ht="35.1" customHeight="1">
      <c r="B438" s="1375"/>
      <c r="C438" s="1297"/>
      <c r="D438" s="1297"/>
      <c r="E438" s="1297"/>
      <c r="F438" s="1301"/>
      <c r="G438" s="1301"/>
      <c r="H438" s="1301"/>
      <c r="I438" s="1301"/>
      <c r="J438" s="1301"/>
      <c r="K438" s="1301"/>
      <c r="L438" s="1301"/>
      <c r="M438" s="1301"/>
      <c r="N438" s="1301"/>
      <c r="O438" s="1394"/>
    </row>
    <row r="439" spans="2:19" ht="35.1" customHeight="1">
      <c r="B439" s="1392" t="s">
        <v>4691</v>
      </c>
      <c r="C439" s="1974" t="s">
        <v>5491</v>
      </c>
      <c r="D439" s="1974"/>
      <c r="E439" s="1974"/>
      <c r="F439" s="1974"/>
      <c r="G439" s="1974"/>
      <c r="H439" s="1974"/>
      <c r="I439" s="1974"/>
      <c r="J439" s="1974"/>
      <c r="K439" s="1974"/>
      <c r="L439" s="1974"/>
      <c r="M439" s="1974"/>
      <c r="N439" s="1974"/>
      <c r="O439" s="1975"/>
    </row>
    <row r="440" spans="2:19" ht="35.1" customHeight="1" thickBot="1">
      <c r="B440" s="1393" t="s">
        <v>4692</v>
      </c>
      <c r="C440" s="1976" t="s">
        <v>5492</v>
      </c>
      <c r="D440" s="1976"/>
      <c r="E440" s="1976"/>
      <c r="F440" s="1976"/>
      <c r="G440" s="1976"/>
      <c r="H440" s="1976"/>
      <c r="I440" s="1976"/>
      <c r="J440" s="1976"/>
      <c r="K440" s="1976"/>
      <c r="L440" s="1976"/>
      <c r="M440" s="1976"/>
      <c r="N440" s="1976"/>
      <c r="O440" s="1977"/>
    </row>
    <row r="441" spans="2:19" ht="35.1" customHeight="1" thickBot="1">
      <c r="B441" s="1339" t="s">
        <v>4677</v>
      </c>
      <c r="C441" s="1340" t="str">
        <f>"▼cellule "&amp;ADDRESS(ROW(C443),COLUMN(C443),4)&amp;" "&amp;"choisir Portion ou POIDS PRINCIPAL"</f>
        <v>▼cellule C443 choisir Portion ou POIDS PRINCIPAL</v>
      </c>
      <c r="D441" s="1341"/>
      <c r="E441" s="1297"/>
      <c r="F441" s="1297"/>
      <c r="G441" s="1297"/>
      <c r="H441" s="1297"/>
      <c r="I441" s="1297"/>
      <c r="J441" s="1297"/>
      <c r="K441" s="1297"/>
      <c r="L441" s="1297"/>
      <c r="M441" s="1297"/>
      <c r="N441" s="1297"/>
      <c r="O441" s="1297"/>
    </row>
    <row r="442" spans="2:19" ht="35.1" customHeight="1">
      <c r="B442" s="1342" t="s">
        <v>4596</v>
      </c>
      <c r="C442" s="1343" t="s">
        <v>1704</v>
      </c>
      <c r="D442" s="1991" t="s">
        <v>4597</v>
      </c>
      <c r="E442" s="1991"/>
      <c r="F442" s="1344" t="s">
        <v>5441</v>
      </c>
      <c r="G442" s="1345"/>
      <c r="H442" s="1345" t="s">
        <v>5486</v>
      </c>
      <c r="I442" s="1346"/>
      <c r="J442" s="1347" t="str">
        <f>"vous avez choisi"&amp;" "&amp;C443</f>
        <v>vous avez choisi PORTIONS</v>
      </c>
      <c r="K442" s="1348"/>
      <c r="L442" s="1349" t="str">
        <f>IF(AND(G443&lt;&gt;"",K443&lt;&gt;""),"1 seule saisie &gt; Portions ou Principal ?",IF(AND(G443="",ISNUMBER(K443)),K443&amp;" "&amp;M443&amp;" "&amp;J443,IF(AND(K443="",ISNUMBER(G443)),G443&amp;" "&amp;F443,"")))</f>
        <v>1 seule saisie &gt; Portions ou Principal ?</v>
      </c>
      <c r="M442" s="1346"/>
      <c r="N442" s="1346"/>
      <c r="O442" s="1350"/>
      <c r="Q442" s="1305" t="s">
        <v>4558</v>
      </c>
      <c r="R442" s="1305" t="s">
        <v>4559</v>
      </c>
      <c r="S442" s="1305"/>
    </row>
    <row r="443" spans="2:19" ht="35.1" customHeight="1">
      <c r="B443" s="1351" t="s">
        <v>4535</v>
      </c>
      <c r="C443" s="1352" t="s">
        <v>4538</v>
      </c>
      <c r="D443" s="1353" t="s">
        <v>3503</v>
      </c>
      <c r="E443" s="1354">
        <v>10</v>
      </c>
      <c r="F443" s="1355" t="s">
        <v>4678</v>
      </c>
      <c r="G443" s="1356">
        <v>10</v>
      </c>
      <c r="H443" s="1353" t="s">
        <v>4679</v>
      </c>
      <c r="I443" s="1357">
        <v>2.4</v>
      </c>
      <c r="J443" s="1355" t="s">
        <v>4680</v>
      </c>
      <c r="K443" s="1358">
        <v>2.4</v>
      </c>
      <c r="L443" s="1359" t="s">
        <v>4681</v>
      </c>
      <c r="M443" s="1360" t="s">
        <v>1239</v>
      </c>
      <c r="N443" s="1361" t="str">
        <f>"COEFFICIENT "&amp;" "&amp;C443</f>
        <v>COEFFICIENT  PORTIONS</v>
      </c>
      <c r="O443" s="1362">
        <f>IFERROR(IF(C443="PORTIONS",G443/E443,K443/I443),1)</f>
        <v>1</v>
      </c>
      <c r="Q443" s="1326" t="s">
        <v>4563</v>
      </c>
      <c r="R443" s="1327" t="s">
        <v>4564</v>
      </c>
      <c r="S443" s="1327"/>
    </row>
    <row r="444" spans="2:19" ht="35.1" customHeight="1">
      <c r="B444" s="1351" t="s">
        <v>5401</v>
      </c>
      <c r="C444" s="1363">
        <v>68</v>
      </c>
      <c r="D444" s="1364" t="s">
        <v>5402</v>
      </c>
      <c r="E444" s="1365" t="s">
        <v>5409</v>
      </c>
      <c r="F444" s="1364" t="s">
        <v>4682</v>
      </c>
      <c r="G444" s="1366" t="s">
        <v>5161</v>
      </c>
      <c r="H444" s="1353" t="s">
        <v>4683</v>
      </c>
      <c r="I444" s="1367" t="s">
        <v>5486</v>
      </c>
      <c r="J444" s="1353" t="s">
        <v>3891</v>
      </c>
      <c r="K444" s="1368" t="s">
        <v>185</v>
      </c>
      <c r="L444" s="1369" t="s">
        <v>4684</v>
      </c>
      <c r="M444" s="1370" t="s">
        <v>5411</v>
      </c>
      <c r="N444" s="1371" t="s">
        <v>4685</v>
      </c>
      <c r="O444" s="1372" t="s">
        <v>5410</v>
      </c>
      <c r="Q444" s="1326" t="s">
        <v>5421</v>
      </c>
      <c r="R444" s="1327" t="s">
        <v>5422</v>
      </c>
      <c r="S444" s="1327"/>
    </row>
    <row r="445" spans="2:19" ht="35.1" customHeight="1">
      <c r="B445" s="1373" t="s">
        <v>4686</v>
      </c>
      <c r="C445" s="1979" t="s">
        <v>5487</v>
      </c>
      <c r="D445" s="1979"/>
      <c r="E445" s="1979"/>
      <c r="F445" s="1979"/>
      <c r="G445" s="1979"/>
      <c r="H445" s="1374" t="s">
        <v>5407</v>
      </c>
      <c r="I445" s="1979" t="s">
        <v>5488</v>
      </c>
      <c r="J445" s="1979"/>
      <c r="K445" s="1979"/>
      <c r="L445" s="1374" t="s">
        <v>4687</v>
      </c>
      <c r="M445" s="1980" t="s">
        <v>5489</v>
      </c>
      <c r="N445" s="1980"/>
      <c r="O445" s="1981"/>
      <c r="Q445" s="1326" t="s">
        <v>5425</v>
      </c>
      <c r="R445" s="1327" t="s">
        <v>5426</v>
      </c>
      <c r="S445" s="1327"/>
    </row>
    <row r="446" spans="2:19" ht="35.1" customHeight="1">
      <c r="B446" s="1375"/>
      <c r="C446" s="1297"/>
      <c r="D446" s="1297"/>
      <c r="E446" s="1376"/>
      <c r="F446" s="1377" t="str">
        <f>"cellule "&amp;ADDRESS(ROW(C443),COLUMN(C443),4)</f>
        <v>cellule C443</v>
      </c>
      <c r="G446" s="1378"/>
      <c r="H446" s="1378"/>
      <c r="I446" s="1301"/>
      <c r="J446" s="1301"/>
      <c r="K446" s="1301"/>
      <c r="L446" s="1301"/>
      <c r="M446" s="1301"/>
      <c r="N446" s="1301"/>
      <c r="O446" s="1379"/>
      <c r="Q446" s="1326" t="s">
        <v>5428</v>
      </c>
      <c r="R446" s="1327" t="s">
        <v>5429</v>
      </c>
      <c r="S446" s="1327"/>
    </row>
    <row r="447" spans="2:19" ht="35.1" customHeight="1">
      <c r="B447" s="1380" t="s">
        <v>911</v>
      </c>
      <c r="C447" s="1381" t="s">
        <v>912</v>
      </c>
      <c r="D447" s="1381" t="s">
        <v>3517</v>
      </c>
      <c r="E447" s="1381" t="s">
        <v>914</v>
      </c>
      <c r="F447" s="1382" t="s">
        <v>4514</v>
      </c>
      <c r="G447" s="1382"/>
      <c r="H447" s="1382"/>
      <c r="I447" s="1305" t="s">
        <v>4535</v>
      </c>
      <c r="J447" s="1305" t="s">
        <v>3888</v>
      </c>
      <c r="K447" s="1305"/>
      <c r="L447" s="1305" t="s">
        <v>4536</v>
      </c>
      <c r="M447" s="1305"/>
      <c r="N447" s="1305"/>
      <c r="O447" s="1383"/>
      <c r="Q447" s="1326" t="s">
        <v>5431</v>
      </c>
      <c r="R447" s="1327" t="s">
        <v>5432</v>
      </c>
      <c r="S447" s="1327"/>
    </row>
    <row r="448" spans="2:19" ht="35.1" customHeight="1">
      <c r="B448" s="1384" t="s">
        <v>4597</v>
      </c>
      <c r="C448" s="1385">
        <v>2.4</v>
      </c>
      <c r="D448" s="1386" t="s">
        <v>1239</v>
      </c>
      <c r="E448" s="1387">
        <f t="shared" ref="E448:E453" si="23">IF(C448="","",IF(OR(D448="KG",D448="L"),ROUND(C448*$O$443,2),ROUND(C448*$O$443,0)))</f>
        <v>2.4</v>
      </c>
      <c r="F448" s="1311" t="s">
        <v>4517</v>
      </c>
      <c r="G448" s="1311"/>
      <c r="H448" s="1311"/>
      <c r="I448" s="1388" t="s">
        <v>4538</v>
      </c>
      <c r="J448" s="1324" t="s">
        <v>4539</v>
      </c>
      <c r="K448" s="1324"/>
      <c r="L448" s="1324" t="s">
        <v>4540</v>
      </c>
      <c r="M448" s="1324"/>
      <c r="N448" s="1324"/>
      <c r="O448" s="1389"/>
    </row>
    <row r="449" spans="2:19" ht="35.1" customHeight="1">
      <c r="B449" s="1384" t="s">
        <v>4688</v>
      </c>
      <c r="C449" s="1385">
        <v>5</v>
      </c>
      <c r="D449" s="1386" t="s">
        <v>1289</v>
      </c>
      <c r="E449" s="1387">
        <f t="shared" si="23"/>
        <v>5</v>
      </c>
      <c r="F449" s="1311" t="s">
        <v>4523</v>
      </c>
      <c r="G449" s="1311"/>
      <c r="H449" s="1311"/>
      <c r="I449" s="1323" t="s">
        <v>4542</v>
      </c>
      <c r="J449" s="1324" t="s">
        <v>4543</v>
      </c>
      <c r="K449" s="1324"/>
      <c r="L449" s="1324" t="s">
        <v>4544</v>
      </c>
      <c r="M449" s="1324"/>
      <c r="N449" s="1324"/>
      <c r="O449" s="1389"/>
    </row>
    <row r="450" spans="2:19" ht="35.1" customHeight="1">
      <c r="B450" s="1384" t="s">
        <v>4689</v>
      </c>
      <c r="C450" s="1385">
        <v>15</v>
      </c>
      <c r="D450" s="1386" t="s">
        <v>1255</v>
      </c>
      <c r="E450" s="1387">
        <f t="shared" si="23"/>
        <v>15</v>
      </c>
      <c r="F450" s="1311" t="s">
        <v>4524</v>
      </c>
      <c r="G450" s="1311"/>
      <c r="H450" s="1311"/>
      <c r="I450" s="1982" t="s">
        <v>4548</v>
      </c>
      <c r="J450" s="1983" t="s">
        <v>4549</v>
      </c>
      <c r="K450" s="1983"/>
      <c r="L450" s="1983" t="s">
        <v>4550</v>
      </c>
      <c r="M450" s="1983"/>
      <c r="N450" s="1983"/>
      <c r="O450" s="1984"/>
    </row>
    <row r="451" spans="2:19" ht="35.1" customHeight="1">
      <c r="B451" s="1384" t="s">
        <v>4690</v>
      </c>
      <c r="C451" s="1385">
        <v>8</v>
      </c>
      <c r="D451" s="1386" t="s">
        <v>1255</v>
      </c>
      <c r="E451" s="1387">
        <f t="shared" si="23"/>
        <v>8</v>
      </c>
      <c r="F451" s="1311" t="s">
        <v>5490</v>
      </c>
      <c r="G451" s="1311"/>
      <c r="H451" s="1311"/>
      <c r="I451" s="1982"/>
      <c r="J451" s="1983"/>
      <c r="K451" s="1983"/>
      <c r="L451" s="1983"/>
      <c r="M451" s="1983"/>
      <c r="N451" s="1983"/>
      <c r="O451" s="1984"/>
    </row>
    <row r="452" spans="2:19" ht="35.1" customHeight="1">
      <c r="B452" s="1384" t="s">
        <v>3620</v>
      </c>
      <c r="C452" s="1385">
        <v>16</v>
      </c>
      <c r="D452" s="1386" t="s">
        <v>1255</v>
      </c>
      <c r="E452" s="1387">
        <f t="shared" si="23"/>
        <v>16</v>
      </c>
      <c r="F452" s="1311" t="s">
        <v>4525</v>
      </c>
      <c r="G452" s="1311"/>
      <c r="H452" s="1311"/>
      <c r="I452" s="1390"/>
      <c r="J452" s="1390"/>
      <c r="K452" s="1390"/>
      <c r="L452" s="1390"/>
      <c r="M452" s="1390"/>
      <c r="N452" s="1390"/>
      <c r="O452" s="1391"/>
    </row>
    <row r="453" spans="2:19" ht="35.1" customHeight="1">
      <c r="B453" s="1384" t="s">
        <v>3624</v>
      </c>
      <c r="C453" s="1385">
        <v>4</v>
      </c>
      <c r="D453" s="1386" t="s">
        <v>1255</v>
      </c>
      <c r="E453" s="1387">
        <f t="shared" si="23"/>
        <v>4</v>
      </c>
      <c r="F453" s="1311"/>
      <c r="G453" s="1311"/>
      <c r="H453" s="1311"/>
      <c r="I453" s="1390"/>
      <c r="J453" s="1390"/>
      <c r="K453" s="1390"/>
      <c r="L453" s="1390"/>
      <c r="M453" s="1390"/>
      <c r="N453" s="1390"/>
      <c r="O453" s="1391"/>
    </row>
    <row r="454" spans="2:19" ht="35.1" customHeight="1">
      <c r="B454" s="1375"/>
      <c r="C454" s="1297"/>
      <c r="D454" s="1297"/>
      <c r="E454" s="1297"/>
      <c r="F454" s="1301"/>
      <c r="G454" s="1301"/>
      <c r="H454" s="1301"/>
      <c r="I454" s="1301"/>
      <c r="J454" s="1301"/>
      <c r="K454" s="1301"/>
      <c r="L454" s="1301"/>
      <c r="M454" s="1301"/>
      <c r="N454" s="1301"/>
      <c r="O454" s="1394"/>
    </row>
    <row r="455" spans="2:19" ht="35.1" customHeight="1">
      <c r="B455" s="1392" t="s">
        <v>4691</v>
      </c>
      <c r="C455" s="1974" t="s">
        <v>5491</v>
      </c>
      <c r="D455" s="1974"/>
      <c r="E455" s="1974"/>
      <c r="F455" s="1974"/>
      <c r="G455" s="1974"/>
      <c r="H455" s="1974"/>
      <c r="I455" s="1974"/>
      <c r="J455" s="1974"/>
      <c r="K455" s="1974"/>
      <c r="L455" s="1974"/>
      <c r="M455" s="1974"/>
      <c r="N455" s="1974"/>
      <c r="O455" s="1975"/>
    </row>
    <row r="456" spans="2:19" ht="35.1" customHeight="1" thickBot="1">
      <c r="B456" s="1393" t="s">
        <v>4692</v>
      </c>
      <c r="C456" s="1976" t="s">
        <v>5492</v>
      </c>
      <c r="D456" s="1976"/>
      <c r="E456" s="1976"/>
      <c r="F456" s="1976"/>
      <c r="G456" s="1976"/>
      <c r="H456" s="1976"/>
      <c r="I456" s="1976"/>
      <c r="J456" s="1976"/>
      <c r="K456" s="1976"/>
      <c r="L456" s="1976"/>
      <c r="M456" s="1976"/>
      <c r="N456" s="1976"/>
      <c r="O456" s="1977"/>
    </row>
    <row r="457" spans="2:19" ht="35.1" customHeight="1" thickBot="1">
      <c r="B457" s="1339" t="s">
        <v>4677</v>
      </c>
      <c r="C457" s="1340" t="str">
        <f>"▼cellule "&amp;ADDRESS(ROW(C459),COLUMN(C459),4)&amp;" "&amp;"choisir Portion ou POIDS PRINCIPAL"</f>
        <v>▼cellule C459 choisir Portion ou POIDS PRINCIPAL</v>
      </c>
      <c r="D457" s="1341"/>
      <c r="E457" s="1297"/>
      <c r="F457" s="1297"/>
      <c r="G457" s="1297"/>
      <c r="H457" s="1297"/>
      <c r="I457" s="1297"/>
      <c r="J457" s="1297"/>
      <c r="K457" s="1297"/>
      <c r="L457" s="1297"/>
      <c r="M457" s="1297"/>
      <c r="N457" s="1297"/>
      <c r="O457" s="1297"/>
    </row>
    <row r="458" spans="2:19" ht="35.1" customHeight="1">
      <c r="B458" s="1342" t="s">
        <v>4598</v>
      </c>
      <c r="C458" s="1343" t="s">
        <v>1704</v>
      </c>
      <c r="D458" s="1991" t="s">
        <v>4597</v>
      </c>
      <c r="E458" s="1991"/>
      <c r="F458" s="1344" t="s">
        <v>5441</v>
      </c>
      <c r="G458" s="1345"/>
      <c r="H458" s="1345" t="s">
        <v>5486</v>
      </c>
      <c r="I458" s="1346"/>
      <c r="J458" s="1347" t="str">
        <f>"vous avez choisi"&amp;" "&amp;C459</f>
        <v>vous avez choisi PORTIONS</v>
      </c>
      <c r="K458" s="1348"/>
      <c r="L458" s="1349" t="str">
        <f>IF(AND(G459&lt;&gt;"",K459&lt;&gt;""),"1 seule saisie &gt; Portions ou Principal ?",IF(AND(G459="",ISNUMBER(K459)),K459&amp;" "&amp;M459&amp;" "&amp;J459,IF(AND(K459="",ISNUMBER(G459)),G459&amp;" "&amp;F459,"")))</f>
        <v>1 seule saisie &gt; Portions ou Principal ?</v>
      </c>
      <c r="M458" s="1346"/>
      <c r="N458" s="1346"/>
      <c r="O458" s="1350"/>
      <c r="Q458" s="1305" t="s">
        <v>4558</v>
      </c>
      <c r="R458" s="1305" t="s">
        <v>4559</v>
      </c>
      <c r="S458" s="1305"/>
    </row>
    <row r="459" spans="2:19" ht="35.1" customHeight="1">
      <c r="B459" s="1351" t="s">
        <v>4535</v>
      </c>
      <c r="C459" s="1352" t="s">
        <v>4538</v>
      </c>
      <c r="D459" s="1353" t="s">
        <v>3503</v>
      </c>
      <c r="E459" s="1354">
        <v>10</v>
      </c>
      <c r="F459" s="1355" t="s">
        <v>4678</v>
      </c>
      <c r="G459" s="1356">
        <v>10</v>
      </c>
      <c r="H459" s="1353" t="s">
        <v>4679</v>
      </c>
      <c r="I459" s="1357">
        <v>2.4</v>
      </c>
      <c r="J459" s="1355" t="s">
        <v>4680</v>
      </c>
      <c r="K459" s="1358">
        <v>2.4</v>
      </c>
      <c r="L459" s="1359" t="s">
        <v>4681</v>
      </c>
      <c r="M459" s="1360" t="s">
        <v>1239</v>
      </c>
      <c r="N459" s="1361" t="str">
        <f>"COEFFICIENT "&amp;" "&amp;C459</f>
        <v>COEFFICIENT  PORTIONS</v>
      </c>
      <c r="O459" s="1362">
        <f>IFERROR(IF(C459="PORTIONS",G459/E459,K459/I459),1)</f>
        <v>1</v>
      </c>
      <c r="Q459" s="1326" t="s">
        <v>4563</v>
      </c>
      <c r="R459" s="1327" t="s">
        <v>4564</v>
      </c>
      <c r="S459" s="1327"/>
    </row>
    <row r="460" spans="2:19" ht="35.1" customHeight="1">
      <c r="B460" s="1351" t="s">
        <v>5401</v>
      </c>
      <c r="C460" s="1363">
        <v>68</v>
      </c>
      <c r="D460" s="1364" t="s">
        <v>5402</v>
      </c>
      <c r="E460" s="1365" t="s">
        <v>5409</v>
      </c>
      <c r="F460" s="1364" t="s">
        <v>4682</v>
      </c>
      <c r="G460" s="1366" t="s">
        <v>5161</v>
      </c>
      <c r="H460" s="1353" t="s">
        <v>4683</v>
      </c>
      <c r="I460" s="1367" t="s">
        <v>5486</v>
      </c>
      <c r="J460" s="1353" t="s">
        <v>3891</v>
      </c>
      <c r="K460" s="1368" t="s">
        <v>185</v>
      </c>
      <c r="L460" s="1369" t="s">
        <v>4684</v>
      </c>
      <c r="M460" s="1370" t="s">
        <v>5411</v>
      </c>
      <c r="N460" s="1371" t="s">
        <v>4685</v>
      </c>
      <c r="O460" s="1372" t="s">
        <v>5410</v>
      </c>
      <c r="Q460" s="1326" t="s">
        <v>5421</v>
      </c>
      <c r="R460" s="1327" t="s">
        <v>5422</v>
      </c>
      <c r="S460" s="1327"/>
    </row>
    <row r="461" spans="2:19" ht="35.1" customHeight="1">
      <c r="B461" s="1373" t="s">
        <v>4686</v>
      </c>
      <c r="C461" s="1979" t="s">
        <v>5487</v>
      </c>
      <c r="D461" s="1979"/>
      <c r="E461" s="1979"/>
      <c r="F461" s="1979"/>
      <c r="G461" s="1979"/>
      <c r="H461" s="1374" t="s">
        <v>5407</v>
      </c>
      <c r="I461" s="1979" t="s">
        <v>5488</v>
      </c>
      <c r="J461" s="1979"/>
      <c r="K461" s="1979"/>
      <c r="L461" s="1374" t="s">
        <v>4687</v>
      </c>
      <c r="M461" s="1980" t="s">
        <v>5489</v>
      </c>
      <c r="N461" s="1980"/>
      <c r="O461" s="1981"/>
      <c r="Q461" s="1326" t="s">
        <v>5425</v>
      </c>
      <c r="R461" s="1327" t="s">
        <v>5426</v>
      </c>
      <c r="S461" s="1327"/>
    </row>
    <row r="462" spans="2:19" ht="35.1" customHeight="1">
      <c r="B462" s="1375"/>
      <c r="C462" s="1297"/>
      <c r="D462" s="1297"/>
      <c r="E462" s="1376"/>
      <c r="F462" s="1377" t="str">
        <f>"cellule "&amp;ADDRESS(ROW(C459),COLUMN(C459),4)</f>
        <v>cellule C459</v>
      </c>
      <c r="G462" s="1378"/>
      <c r="H462" s="1378"/>
      <c r="I462" s="1301"/>
      <c r="J462" s="1301"/>
      <c r="K462" s="1301"/>
      <c r="L462" s="1301"/>
      <c r="M462" s="1301"/>
      <c r="N462" s="1301"/>
      <c r="O462" s="1379"/>
      <c r="Q462" s="1326" t="s">
        <v>5428</v>
      </c>
      <c r="R462" s="1327" t="s">
        <v>5429</v>
      </c>
      <c r="S462" s="1327"/>
    </row>
    <row r="463" spans="2:19" ht="35.1" customHeight="1">
      <c r="B463" s="1380" t="s">
        <v>911</v>
      </c>
      <c r="C463" s="1381" t="s">
        <v>912</v>
      </c>
      <c r="D463" s="1381" t="s">
        <v>3517</v>
      </c>
      <c r="E463" s="1381" t="s">
        <v>914</v>
      </c>
      <c r="F463" s="1382" t="s">
        <v>4514</v>
      </c>
      <c r="G463" s="1382"/>
      <c r="H463" s="1382"/>
      <c r="I463" s="1305" t="s">
        <v>4535</v>
      </c>
      <c r="J463" s="1305" t="s">
        <v>3888</v>
      </c>
      <c r="K463" s="1305"/>
      <c r="L463" s="1305" t="s">
        <v>4536</v>
      </c>
      <c r="M463" s="1305"/>
      <c r="N463" s="1305"/>
      <c r="O463" s="1383"/>
      <c r="Q463" s="1326" t="s">
        <v>5431</v>
      </c>
      <c r="R463" s="1327" t="s">
        <v>5432</v>
      </c>
      <c r="S463" s="1327"/>
    </row>
    <row r="464" spans="2:19" ht="35.1" customHeight="1">
      <c r="B464" s="1384" t="s">
        <v>4597</v>
      </c>
      <c r="C464" s="1385">
        <v>2.4</v>
      </c>
      <c r="D464" s="1386" t="s">
        <v>1239</v>
      </c>
      <c r="E464" s="1387">
        <f t="shared" ref="E464:E469" si="24">IF(C464="","",IF(OR(D464="KG",D464="L"),ROUND(C464*$O$459,2),ROUND(C464*$O$459,0)))</f>
        <v>2.4</v>
      </c>
      <c r="F464" s="1311" t="s">
        <v>4517</v>
      </c>
      <c r="G464" s="1311"/>
      <c r="H464" s="1311"/>
      <c r="I464" s="1388" t="s">
        <v>4538</v>
      </c>
      <c r="J464" s="1324" t="s">
        <v>4539</v>
      </c>
      <c r="K464" s="1324"/>
      <c r="L464" s="1324" t="s">
        <v>4540</v>
      </c>
      <c r="M464" s="1324"/>
      <c r="N464" s="1324"/>
      <c r="O464" s="1389"/>
    </row>
    <row r="465" spans="2:19" ht="35.1" customHeight="1">
      <c r="B465" s="1384" t="s">
        <v>4688</v>
      </c>
      <c r="C465" s="1385">
        <v>5</v>
      </c>
      <c r="D465" s="1386" t="s">
        <v>1289</v>
      </c>
      <c r="E465" s="1387">
        <f t="shared" si="24"/>
        <v>5</v>
      </c>
      <c r="F465" s="1311" t="s">
        <v>4523</v>
      </c>
      <c r="G465" s="1311"/>
      <c r="H465" s="1311"/>
      <c r="I465" s="1323" t="s">
        <v>4542</v>
      </c>
      <c r="J465" s="1324" t="s">
        <v>4543</v>
      </c>
      <c r="K465" s="1324"/>
      <c r="L465" s="1324" t="s">
        <v>4544</v>
      </c>
      <c r="M465" s="1324"/>
      <c r="N465" s="1324"/>
      <c r="O465" s="1389"/>
    </row>
    <row r="466" spans="2:19" ht="35.1" customHeight="1">
      <c r="B466" s="1384" t="s">
        <v>4689</v>
      </c>
      <c r="C466" s="1385">
        <v>15</v>
      </c>
      <c r="D466" s="1386" t="s">
        <v>1255</v>
      </c>
      <c r="E466" s="1387">
        <f t="shared" si="24"/>
        <v>15</v>
      </c>
      <c r="F466" s="1311" t="s">
        <v>4524</v>
      </c>
      <c r="G466" s="1311"/>
      <c r="H466" s="1311"/>
      <c r="I466" s="1982" t="s">
        <v>4548</v>
      </c>
      <c r="J466" s="1983" t="s">
        <v>4549</v>
      </c>
      <c r="K466" s="1983"/>
      <c r="L466" s="1983" t="s">
        <v>4550</v>
      </c>
      <c r="M466" s="1983"/>
      <c r="N466" s="1983"/>
      <c r="O466" s="1984"/>
    </row>
    <row r="467" spans="2:19" ht="35.1" customHeight="1">
      <c r="B467" s="1384" t="s">
        <v>4690</v>
      </c>
      <c r="C467" s="1385">
        <v>8</v>
      </c>
      <c r="D467" s="1386" t="s">
        <v>1255</v>
      </c>
      <c r="E467" s="1387">
        <f t="shared" si="24"/>
        <v>8</v>
      </c>
      <c r="F467" s="1311" t="s">
        <v>5490</v>
      </c>
      <c r="G467" s="1311"/>
      <c r="H467" s="1311"/>
      <c r="I467" s="1982"/>
      <c r="J467" s="1983"/>
      <c r="K467" s="1983"/>
      <c r="L467" s="1983"/>
      <c r="M467" s="1983"/>
      <c r="N467" s="1983"/>
      <c r="O467" s="1984"/>
    </row>
    <row r="468" spans="2:19" ht="35.1" customHeight="1">
      <c r="B468" s="1384" t="s">
        <v>3620</v>
      </c>
      <c r="C468" s="1385">
        <v>16</v>
      </c>
      <c r="D468" s="1386" t="s">
        <v>1255</v>
      </c>
      <c r="E468" s="1387">
        <f t="shared" si="24"/>
        <v>16</v>
      </c>
      <c r="F468" s="1311" t="s">
        <v>4525</v>
      </c>
      <c r="G468" s="1311"/>
      <c r="H468" s="1311"/>
      <c r="I468" s="1390"/>
      <c r="J468" s="1390"/>
      <c r="K468" s="1390"/>
      <c r="L468" s="1390"/>
      <c r="M468" s="1390"/>
      <c r="N468" s="1390"/>
      <c r="O468" s="1391"/>
    </row>
    <row r="469" spans="2:19" ht="35.1" customHeight="1">
      <c r="B469" s="1384" t="s">
        <v>3624</v>
      </c>
      <c r="C469" s="1385">
        <v>4</v>
      </c>
      <c r="D469" s="1386" t="s">
        <v>1255</v>
      </c>
      <c r="E469" s="1387">
        <f t="shared" si="24"/>
        <v>4</v>
      </c>
      <c r="F469" s="1311"/>
      <c r="G469" s="1311"/>
      <c r="H469" s="1311"/>
      <c r="I469" s="1390"/>
      <c r="J469" s="1390"/>
      <c r="K469" s="1390"/>
      <c r="L469" s="1390"/>
      <c r="M469" s="1390"/>
      <c r="N469" s="1390"/>
      <c r="O469" s="1391"/>
    </row>
    <row r="470" spans="2:19" ht="35.1" customHeight="1">
      <c r="B470" s="1375"/>
      <c r="C470" s="1297"/>
      <c r="D470" s="1297"/>
      <c r="E470" s="1297"/>
      <c r="F470" s="1301"/>
      <c r="G470" s="1301"/>
      <c r="H470" s="1301"/>
      <c r="I470" s="1301"/>
      <c r="J470" s="1301"/>
      <c r="K470" s="1301"/>
      <c r="L470" s="1301"/>
      <c r="M470" s="1301"/>
      <c r="N470" s="1301"/>
      <c r="O470" s="1394"/>
    </row>
    <row r="471" spans="2:19" ht="35.1" customHeight="1">
      <c r="B471" s="1392" t="s">
        <v>4691</v>
      </c>
      <c r="C471" s="1974" t="s">
        <v>5491</v>
      </c>
      <c r="D471" s="1974"/>
      <c r="E471" s="1974"/>
      <c r="F471" s="1974"/>
      <c r="G471" s="1974"/>
      <c r="H471" s="1974"/>
      <c r="I471" s="1974"/>
      <c r="J471" s="1974"/>
      <c r="K471" s="1974"/>
      <c r="L471" s="1974"/>
      <c r="M471" s="1974"/>
      <c r="N471" s="1974"/>
      <c r="O471" s="1975"/>
    </row>
    <row r="472" spans="2:19" ht="35.1" customHeight="1" thickBot="1">
      <c r="B472" s="1393" t="s">
        <v>4692</v>
      </c>
      <c r="C472" s="1976" t="s">
        <v>5492</v>
      </c>
      <c r="D472" s="1976"/>
      <c r="E472" s="1976"/>
      <c r="F472" s="1976"/>
      <c r="G472" s="1976"/>
      <c r="H472" s="1976"/>
      <c r="I472" s="1976"/>
      <c r="J472" s="1976"/>
      <c r="K472" s="1976"/>
      <c r="L472" s="1976"/>
      <c r="M472" s="1976"/>
      <c r="N472" s="1976"/>
      <c r="O472" s="1977"/>
    </row>
    <row r="473" spans="2:19" ht="35.1" customHeight="1" thickBot="1">
      <c r="B473" s="1339" t="s">
        <v>4677</v>
      </c>
      <c r="C473" s="1340" t="str">
        <f>"▼cellule "&amp;ADDRESS(ROW(C475),COLUMN(C475),4)&amp;" "&amp;"choisir Portion ou POIDS PRINCIPAL"</f>
        <v>▼cellule C475 choisir Portion ou POIDS PRINCIPAL</v>
      </c>
      <c r="D473" s="1341"/>
      <c r="E473" s="1297"/>
      <c r="F473" s="1297"/>
      <c r="G473" s="1297"/>
      <c r="H473" s="1297"/>
      <c r="I473" s="1297"/>
      <c r="J473" s="1297"/>
      <c r="K473" s="1297"/>
      <c r="L473" s="1297"/>
      <c r="M473" s="1297"/>
      <c r="N473" s="1297"/>
      <c r="O473" s="1297"/>
    </row>
    <row r="474" spans="2:19" ht="35.1" customHeight="1">
      <c r="B474" s="1342" t="s">
        <v>4600</v>
      </c>
      <c r="C474" s="1343" t="s">
        <v>1704</v>
      </c>
      <c r="D474" s="1991" t="s">
        <v>4579</v>
      </c>
      <c r="E474" s="1991"/>
      <c r="F474" s="1344" t="s">
        <v>4595</v>
      </c>
      <c r="G474" s="1345"/>
      <c r="H474" s="1345" t="s">
        <v>5508</v>
      </c>
      <c r="I474" s="1346"/>
      <c r="J474" s="1347" t="str">
        <f>"vous avez choisi"&amp;" "&amp;C475</f>
        <v>vous avez choisi PORTIONS</v>
      </c>
      <c r="K474" s="1348"/>
      <c r="L474" s="1349" t="str">
        <f>IF(AND(G475&lt;&gt;"",K475&lt;&gt;""),"1 seule saisie &gt; Portions ou Principal ?",IF(AND(G475="",ISNUMBER(K475)),K475&amp;" "&amp;M475&amp;" "&amp;J475,IF(AND(K475="",ISNUMBER(G475)),G475&amp;" "&amp;F475,"")))</f>
        <v>1 seule saisie &gt; Portions ou Principal ?</v>
      </c>
      <c r="M474" s="1346"/>
      <c r="N474" s="1346"/>
      <c r="O474" s="1350"/>
      <c r="Q474" s="1305" t="s">
        <v>4558</v>
      </c>
      <c r="R474" s="1305" t="s">
        <v>4559</v>
      </c>
      <c r="S474" s="1305"/>
    </row>
    <row r="475" spans="2:19" ht="35.1" customHeight="1">
      <c r="B475" s="1351" t="s">
        <v>4535</v>
      </c>
      <c r="C475" s="1352" t="s">
        <v>4538</v>
      </c>
      <c r="D475" s="1353" t="s">
        <v>3503</v>
      </c>
      <c r="E475" s="1354">
        <v>10</v>
      </c>
      <c r="F475" s="1355" t="s">
        <v>4678</v>
      </c>
      <c r="G475" s="1356">
        <v>10</v>
      </c>
      <c r="H475" s="1353" t="s">
        <v>4679</v>
      </c>
      <c r="I475" s="1357">
        <v>2.4</v>
      </c>
      <c r="J475" s="1355" t="s">
        <v>4680</v>
      </c>
      <c r="K475" s="1358">
        <v>2.4</v>
      </c>
      <c r="L475" s="1359" t="s">
        <v>4681</v>
      </c>
      <c r="M475" s="1360" t="s">
        <v>1239</v>
      </c>
      <c r="N475" s="1361" t="str">
        <f>"COEFFICIENT "&amp;" "&amp;C475</f>
        <v>COEFFICIENT  PORTIONS</v>
      </c>
      <c r="O475" s="1362">
        <f>IFERROR(IF(C475="PORTIONS",G475/E475,K475/I475),1)</f>
        <v>1</v>
      </c>
      <c r="Q475" s="1326" t="s">
        <v>4563</v>
      </c>
      <c r="R475" s="1327" t="s">
        <v>4564</v>
      </c>
      <c r="S475" s="1327"/>
    </row>
    <row r="476" spans="2:19" ht="35.1" customHeight="1">
      <c r="B476" s="1351" t="s">
        <v>5401</v>
      </c>
      <c r="C476" s="1363">
        <v>80</v>
      </c>
      <c r="D476" s="1364" t="s">
        <v>5402</v>
      </c>
      <c r="E476" s="1365" t="s">
        <v>5415</v>
      </c>
      <c r="F476" s="1364" t="s">
        <v>4682</v>
      </c>
      <c r="G476" s="1366" t="s">
        <v>5444</v>
      </c>
      <c r="H476" s="1353" t="s">
        <v>4683</v>
      </c>
      <c r="I476" s="1367" t="s">
        <v>5508</v>
      </c>
      <c r="J476" s="1353" t="s">
        <v>3891</v>
      </c>
      <c r="K476" s="1368" t="s">
        <v>5416</v>
      </c>
      <c r="L476" s="1369" t="s">
        <v>4684</v>
      </c>
      <c r="M476" s="1370" t="s">
        <v>5445</v>
      </c>
      <c r="N476" s="1371" t="s">
        <v>4685</v>
      </c>
      <c r="O476" s="1372" t="s">
        <v>5410</v>
      </c>
      <c r="Q476" s="1326" t="s">
        <v>5421</v>
      </c>
      <c r="R476" s="1327" t="s">
        <v>5422</v>
      </c>
      <c r="S476" s="1327"/>
    </row>
    <row r="477" spans="2:19" ht="35.1" customHeight="1">
      <c r="B477" s="1373" t="s">
        <v>4686</v>
      </c>
      <c r="C477" s="1979" t="s">
        <v>5487</v>
      </c>
      <c r="D477" s="1979"/>
      <c r="E477" s="1979"/>
      <c r="F477" s="1979"/>
      <c r="G477" s="1979"/>
      <c r="H477" s="1374" t="s">
        <v>5407</v>
      </c>
      <c r="I477" s="1979" t="s">
        <v>5506</v>
      </c>
      <c r="J477" s="1979"/>
      <c r="K477" s="1979"/>
      <c r="L477" s="1374" t="s">
        <v>4687</v>
      </c>
      <c r="M477" s="1980" t="s">
        <v>5489</v>
      </c>
      <c r="N477" s="1980"/>
      <c r="O477" s="1981"/>
      <c r="Q477" s="1326" t="s">
        <v>5425</v>
      </c>
      <c r="R477" s="1327" t="s">
        <v>5426</v>
      </c>
      <c r="S477" s="1327"/>
    </row>
    <row r="478" spans="2:19" ht="35.1" customHeight="1">
      <c r="B478" s="1375"/>
      <c r="C478" s="1297"/>
      <c r="D478" s="1297"/>
      <c r="E478" s="1376"/>
      <c r="F478" s="1377" t="str">
        <f>"cellule "&amp;ADDRESS(ROW(C475),COLUMN(C475),4)</f>
        <v>cellule C475</v>
      </c>
      <c r="G478" s="1378"/>
      <c r="H478" s="1378"/>
      <c r="I478" s="1301"/>
      <c r="J478" s="1301"/>
      <c r="K478" s="1301"/>
      <c r="L478" s="1301"/>
      <c r="M478" s="1301"/>
      <c r="N478" s="1301"/>
      <c r="O478" s="1379"/>
      <c r="Q478" s="1326" t="s">
        <v>5428</v>
      </c>
      <c r="R478" s="1327" t="s">
        <v>5429</v>
      </c>
      <c r="S478" s="1327"/>
    </row>
    <row r="479" spans="2:19" ht="35.1" customHeight="1">
      <c r="B479" s="1380" t="s">
        <v>911</v>
      </c>
      <c r="C479" s="1381" t="s">
        <v>912</v>
      </c>
      <c r="D479" s="1381" t="s">
        <v>3517</v>
      </c>
      <c r="E479" s="1381" t="s">
        <v>914</v>
      </c>
      <c r="F479" s="1382" t="s">
        <v>4514</v>
      </c>
      <c r="G479" s="1382"/>
      <c r="H479" s="1382"/>
      <c r="I479" s="1305" t="s">
        <v>4535</v>
      </c>
      <c r="J479" s="1305" t="s">
        <v>3888</v>
      </c>
      <c r="K479" s="1305"/>
      <c r="L479" s="1305" t="s">
        <v>4536</v>
      </c>
      <c r="M479" s="1305"/>
      <c r="N479" s="1305"/>
      <c r="O479" s="1383"/>
      <c r="Q479" s="1326" t="s">
        <v>5431</v>
      </c>
      <c r="R479" s="1327" t="s">
        <v>5432</v>
      </c>
      <c r="S479" s="1327"/>
    </row>
    <row r="480" spans="2:19" ht="35.1" customHeight="1">
      <c r="B480" s="1384" t="s">
        <v>4579</v>
      </c>
      <c r="C480" s="1385">
        <v>2.4</v>
      </c>
      <c r="D480" s="1386" t="s">
        <v>1239</v>
      </c>
      <c r="E480" s="1387">
        <f t="shared" ref="E480:E485" si="25">IF(C480="","",IF(OR(D480="KG",D480="L"),ROUND(C480*$O$475,2),ROUND(C480*$O$475,0)))</f>
        <v>2.4</v>
      </c>
      <c r="F480" s="1311" t="s">
        <v>4517</v>
      </c>
      <c r="G480" s="1311"/>
      <c r="H480" s="1311"/>
      <c r="I480" s="1388" t="s">
        <v>4538</v>
      </c>
      <c r="J480" s="1324" t="s">
        <v>4539</v>
      </c>
      <c r="K480" s="1324"/>
      <c r="L480" s="1324" t="s">
        <v>4540</v>
      </c>
      <c r="M480" s="1324"/>
      <c r="N480" s="1324"/>
      <c r="O480" s="1389"/>
    </row>
    <row r="481" spans="2:19" ht="35.1" customHeight="1">
      <c r="B481" s="1384" t="s">
        <v>4688</v>
      </c>
      <c r="C481" s="1385">
        <v>5</v>
      </c>
      <c r="D481" s="1386" t="s">
        <v>1289</v>
      </c>
      <c r="E481" s="1387">
        <f t="shared" si="25"/>
        <v>5</v>
      </c>
      <c r="F481" s="1311" t="s">
        <v>4523</v>
      </c>
      <c r="G481" s="1311"/>
      <c r="H481" s="1311"/>
      <c r="I481" s="1323" t="s">
        <v>4542</v>
      </c>
      <c r="J481" s="1324" t="s">
        <v>4543</v>
      </c>
      <c r="K481" s="1324"/>
      <c r="L481" s="1324" t="s">
        <v>4544</v>
      </c>
      <c r="M481" s="1324"/>
      <c r="N481" s="1324"/>
      <c r="O481" s="1389"/>
    </row>
    <row r="482" spans="2:19" ht="35.1" customHeight="1">
      <c r="B482" s="1384" t="s">
        <v>4694</v>
      </c>
      <c r="C482" s="1385">
        <v>8</v>
      </c>
      <c r="D482" s="1386" t="s">
        <v>1289</v>
      </c>
      <c r="E482" s="1387">
        <f t="shared" si="25"/>
        <v>8</v>
      </c>
      <c r="F482" s="1311" t="s">
        <v>4524</v>
      </c>
      <c r="G482" s="1311"/>
      <c r="H482" s="1311"/>
      <c r="I482" s="1982" t="s">
        <v>4548</v>
      </c>
      <c r="J482" s="1983" t="s">
        <v>4549</v>
      </c>
      <c r="K482" s="1983"/>
      <c r="L482" s="1983" t="s">
        <v>4550</v>
      </c>
      <c r="M482" s="1983"/>
      <c r="N482" s="1983"/>
      <c r="O482" s="1984"/>
    </row>
    <row r="483" spans="2:19" ht="35.1" customHeight="1">
      <c r="B483" s="1384" t="s">
        <v>4690</v>
      </c>
      <c r="C483" s="1385">
        <v>8</v>
      </c>
      <c r="D483" s="1386" t="s">
        <v>1255</v>
      </c>
      <c r="E483" s="1387">
        <f t="shared" si="25"/>
        <v>8</v>
      </c>
      <c r="F483" s="1311" t="s">
        <v>5490</v>
      </c>
      <c r="G483" s="1311"/>
      <c r="H483" s="1311"/>
      <c r="I483" s="1982"/>
      <c r="J483" s="1983"/>
      <c r="K483" s="1983"/>
      <c r="L483" s="1983"/>
      <c r="M483" s="1983"/>
      <c r="N483" s="1983"/>
      <c r="O483" s="1984"/>
    </row>
    <row r="484" spans="2:19" ht="35.1" customHeight="1">
      <c r="B484" s="1384" t="s">
        <v>3620</v>
      </c>
      <c r="C484" s="1385">
        <v>16</v>
      </c>
      <c r="D484" s="1386" t="s">
        <v>1255</v>
      </c>
      <c r="E484" s="1387">
        <f t="shared" si="25"/>
        <v>16</v>
      </c>
      <c r="F484" s="1311" t="s">
        <v>4525</v>
      </c>
      <c r="G484" s="1311"/>
      <c r="H484" s="1311"/>
      <c r="I484" s="1390"/>
      <c r="J484" s="1390"/>
      <c r="K484" s="1390"/>
      <c r="L484" s="1390"/>
      <c r="M484" s="1390"/>
      <c r="N484" s="1390"/>
      <c r="O484" s="1391"/>
    </row>
    <row r="485" spans="2:19" ht="35.1" customHeight="1">
      <c r="B485" s="1384" t="s">
        <v>3624</v>
      </c>
      <c r="C485" s="1385">
        <v>4</v>
      </c>
      <c r="D485" s="1386" t="s">
        <v>1255</v>
      </c>
      <c r="E485" s="1387">
        <f t="shared" si="25"/>
        <v>4</v>
      </c>
      <c r="F485" s="1311"/>
      <c r="G485" s="1311"/>
      <c r="H485" s="1311"/>
      <c r="I485" s="1390"/>
      <c r="J485" s="1390"/>
      <c r="K485" s="1390"/>
      <c r="L485" s="1390"/>
      <c r="M485" s="1390"/>
      <c r="N485" s="1390"/>
      <c r="O485" s="1391"/>
    </row>
    <row r="486" spans="2:19" ht="35.1" customHeight="1">
      <c r="B486" s="1375"/>
      <c r="C486" s="1297"/>
      <c r="D486" s="1297"/>
      <c r="E486" s="1297"/>
      <c r="F486" s="1301"/>
      <c r="G486" s="1301"/>
      <c r="H486" s="1301"/>
      <c r="I486" s="1301"/>
      <c r="J486" s="1301"/>
      <c r="K486" s="1301"/>
      <c r="L486" s="1301"/>
      <c r="M486" s="1301"/>
      <c r="N486" s="1301"/>
      <c r="O486" s="1394"/>
    </row>
    <row r="487" spans="2:19" ht="35.1" customHeight="1">
      <c r="B487" s="1392" t="s">
        <v>4691</v>
      </c>
      <c r="C487" s="1974" t="s">
        <v>5509</v>
      </c>
      <c r="D487" s="1974"/>
      <c r="E487" s="1974"/>
      <c r="F487" s="1974"/>
      <c r="G487" s="1974"/>
      <c r="H487" s="1974"/>
      <c r="I487" s="1974"/>
      <c r="J487" s="1974"/>
      <c r="K487" s="1974"/>
      <c r="L487" s="1974"/>
      <c r="M487" s="1974"/>
      <c r="N487" s="1974"/>
      <c r="O487" s="1975"/>
    </row>
    <row r="488" spans="2:19" ht="35.1" customHeight="1" thickBot="1">
      <c r="B488" s="1393" t="s">
        <v>4692</v>
      </c>
      <c r="C488" s="1976" t="s">
        <v>5492</v>
      </c>
      <c r="D488" s="1976"/>
      <c r="E488" s="1976"/>
      <c r="F488" s="1976"/>
      <c r="G488" s="1976"/>
      <c r="H488" s="1976"/>
      <c r="I488" s="1976"/>
      <c r="J488" s="1976"/>
      <c r="K488" s="1976"/>
      <c r="L488" s="1976"/>
      <c r="M488" s="1976"/>
      <c r="N488" s="1976"/>
      <c r="O488" s="1977"/>
    </row>
    <row r="489" spans="2:19" ht="35.1" customHeight="1" thickBot="1">
      <c r="B489" s="1339" t="s">
        <v>4677</v>
      </c>
      <c r="C489" s="1340" t="str">
        <f>"▼cellule "&amp;ADDRESS(ROW(C491),COLUMN(C491),4)&amp;" "&amp;"choisir Portion ou POIDS PRINCIPAL"</f>
        <v>▼cellule C491 choisir Portion ou POIDS PRINCIPAL</v>
      </c>
      <c r="D489" s="1341"/>
      <c r="E489" s="1297"/>
      <c r="F489" s="1297"/>
      <c r="G489" s="1297"/>
      <c r="H489" s="1297"/>
      <c r="I489" s="1297"/>
      <c r="J489" s="1297"/>
      <c r="K489" s="1297"/>
      <c r="L489" s="1297"/>
      <c r="M489" s="1297"/>
      <c r="N489" s="1297"/>
      <c r="O489" s="1297"/>
    </row>
    <row r="490" spans="2:19" ht="35.1" customHeight="1">
      <c r="B490" s="1342" t="s">
        <v>4601</v>
      </c>
      <c r="C490" s="1343" t="s">
        <v>1704</v>
      </c>
      <c r="D490" s="1991" t="s">
        <v>4579</v>
      </c>
      <c r="E490" s="1991"/>
      <c r="F490" s="1344" t="s">
        <v>4595</v>
      </c>
      <c r="G490" s="1345"/>
      <c r="H490" s="1345" t="s">
        <v>5508</v>
      </c>
      <c r="I490" s="1346"/>
      <c r="J490" s="1347" t="str">
        <f>"vous avez choisi"&amp;" "&amp;C491</f>
        <v>vous avez choisi PORTIONS</v>
      </c>
      <c r="K490" s="1348"/>
      <c r="L490" s="1349" t="str">
        <f>IF(AND(G491&lt;&gt;"",K491&lt;&gt;""),"1 seule saisie &gt; Portions ou Principal ?",IF(AND(G491="",ISNUMBER(K491)),K491&amp;" "&amp;M491&amp;" "&amp;J491,IF(AND(K491="",ISNUMBER(G491)),G491&amp;" "&amp;F491,"")))</f>
        <v>1 seule saisie &gt; Portions ou Principal ?</v>
      </c>
      <c r="M490" s="1346"/>
      <c r="N490" s="1346"/>
      <c r="O490" s="1350"/>
      <c r="Q490" s="1305" t="s">
        <v>4558</v>
      </c>
      <c r="R490" s="1305" t="s">
        <v>4559</v>
      </c>
      <c r="S490" s="1305"/>
    </row>
    <row r="491" spans="2:19" ht="35.1" customHeight="1">
      <c r="B491" s="1351" t="s">
        <v>4535</v>
      </c>
      <c r="C491" s="1352" t="s">
        <v>4538</v>
      </c>
      <c r="D491" s="1353" t="s">
        <v>3503</v>
      </c>
      <c r="E491" s="1354">
        <v>10</v>
      </c>
      <c r="F491" s="1355" t="s">
        <v>4678</v>
      </c>
      <c r="G491" s="1356">
        <v>10</v>
      </c>
      <c r="H491" s="1353" t="s">
        <v>4679</v>
      </c>
      <c r="I491" s="1357">
        <v>2.4</v>
      </c>
      <c r="J491" s="1355" t="s">
        <v>4680</v>
      </c>
      <c r="K491" s="1358">
        <v>2.4</v>
      </c>
      <c r="L491" s="1359" t="s">
        <v>4681</v>
      </c>
      <c r="M491" s="1360" t="s">
        <v>1239</v>
      </c>
      <c r="N491" s="1361" t="str">
        <f>"COEFFICIENT "&amp;" "&amp;C491</f>
        <v>COEFFICIENT  PORTIONS</v>
      </c>
      <c r="O491" s="1362">
        <f>IFERROR(IF(C491="PORTIONS",G491/E491,K491/I491),1)</f>
        <v>1</v>
      </c>
      <c r="Q491" s="1326" t="s">
        <v>4563</v>
      </c>
      <c r="R491" s="1327" t="s">
        <v>4564</v>
      </c>
      <c r="S491" s="1327"/>
    </row>
    <row r="492" spans="2:19" ht="35.1" customHeight="1">
      <c r="B492" s="1351" t="s">
        <v>5401</v>
      </c>
      <c r="C492" s="1363">
        <v>80</v>
      </c>
      <c r="D492" s="1364" t="s">
        <v>5402</v>
      </c>
      <c r="E492" s="1365" t="s">
        <v>5415</v>
      </c>
      <c r="F492" s="1364" t="s">
        <v>4682</v>
      </c>
      <c r="G492" s="1366" t="s">
        <v>5444</v>
      </c>
      <c r="H492" s="1353" t="s">
        <v>4683</v>
      </c>
      <c r="I492" s="1367" t="s">
        <v>5508</v>
      </c>
      <c r="J492" s="1353" t="s">
        <v>3891</v>
      </c>
      <c r="K492" s="1368" t="s">
        <v>5416</v>
      </c>
      <c r="L492" s="1369" t="s">
        <v>4684</v>
      </c>
      <c r="M492" s="1370" t="s">
        <v>5445</v>
      </c>
      <c r="N492" s="1371" t="s">
        <v>4685</v>
      </c>
      <c r="O492" s="1372" t="s">
        <v>5410</v>
      </c>
      <c r="Q492" s="1326" t="s">
        <v>5421</v>
      </c>
      <c r="R492" s="1327" t="s">
        <v>5422</v>
      </c>
      <c r="S492" s="1327"/>
    </row>
    <row r="493" spans="2:19" ht="35.1" customHeight="1">
      <c r="B493" s="1373" t="s">
        <v>4686</v>
      </c>
      <c r="C493" s="1979" t="s">
        <v>5487</v>
      </c>
      <c r="D493" s="1979"/>
      <c r="E493" s="1979"/>
      <c r="F493" s="1979"/>
      <c r="G493" s="1979"/>
      <c r="H493" s="1374" t="s">
        <v>5407</v>
      </c>
      <c r="I493" s="1979" t="s">
        <v>5506</v>
      </c>
      <c r="J493" s="1979"/>
      <c r="K493" s="1979"/>
      <c r="L493" s="1374" t="s">
        <v>4687</v>
      </c>
      <c r="M493" s="1980" t="s">
        <v>5489</v>
      </c>
      <c r="N493" s="1980"/>
      <c r="O493" s="1981"/>
      <c r="Q493" s="1326" t="s">
        <v>5425</v>
      </c>
      <c r="R493" s="1327" t="s">
        <v>5426</v>
      </c>
      <c r="S493" s="1327"/>
    </row>
    <row r="494" spans="2:19" ht="35.1" customHeight="1">
      <c r="B494" s="1375"/>
      <c r="C494" s="1297"/>
      <c r="D494" s="1297"/>
      <c r="E494" s="1376"/>
      <c r="F494" s="1377" t="str">
        <f>"cellule "&amp;ADDRESS(ROW(C491),COLUMN(C491),4)</f>
        <v>cellule C491</v>
      </c>
      <c r="G494" s="1378"/>
      <c r="H494" s="1378"/>
      <c r="I494" s="1301"/>
      <c r="J494" s="1301"/>
      <c r="K494" s="1301"/>
      <c r="L494" s="1301"/>
      <c r="M494" s="1301"/>
      <c r="N494" s="1301"/>
      <c r="O494" s="1379"/>
      <c r="Q494" s="1326" t="s">
        <v>5428</v>
      </c>
      <c r="R494" s="1327" t="s">
        <v>5429</v>
      </c>
      <c r="S494" s="1327"/>
    </row>
    <row r="495" spans="2:19" ht="35.1" customHeight="1">
      <c r="B495" s="1380" t="s">
        <v>911</v>
      </c>
      <c r="C495" s="1381" t="s">
        <v>912</v>
      </c>
      <c r="D495" s="1381" t="s">
        <v>3517</v>
      </c>
      <c r="E495" s="1381" t="s">
        <v>914</v>
      </c>
      <c r="F495" s="1382" t="s">
        <v>4514</v>
      </c>
      <c r="G495" s="1382"/>
      <c r="H495" s="1382"/>
      <c r="I495" s="1305" t="s">
        <v>4535</v>
      </c>
      <c r="J495" s="1305" t="s">
        <v>3888</v>
      </c>
      <c r="K495" s="1305"/>
      <c r="L495" s="1305" t="s">
        <v>4536</v>
      </c>
      <c r="M495" s="1305"/>
      <c r="N495" s="1305"/>
      <c r="O495" s="1383"/>
      <c r="Q495" s="1326" t="s">
        <v>5431</v>
      </c>
      <c r="R495" s="1327" t="s">
        <v>5432</v>
      </c>
      <c r="S495" s="1327"/>
    </row>
    <row r="496" spans="2:19" ht="35.1" customHeight="1">
      <c r="B496" s="1384" t="s">
        <v>4579</v>
      </c>
      <c r="C496" s="1385">
        <v>2.4</v>
      </c>
      <c r="D496" s="1386" t="s">
        <v>1239</v>
      </c>
      <c r="E496" s="1387">
        <f t="shared" ref="E496:E501" si="26">IF(C496="","",IF(OR(D496="KG",D496="L"),ROUND(C496*$O$491,2),ROUND(C496*$O$491,0)))</f>
        <v>2.4</v>
      </c>
      <c r="F496" s="1311" t="s">
        <v>4517</v>
      </c>
      <c r="G496" s="1311"/>
      <c r="H496" s="1311"/>
      <c r="I496" s="1388" t="s">
        <v>4538</v>
      </c>
      <c r="J496" s="1324" t="s">
        <v>4539</v>
      </c>
      <c r="K496" s="1324"/>
      <c r="L496" s="1324" t="s">
        <v>4540</v>
      </c>
      <c r="M496" s="1324"/>
      <c r="N496" s="1324"/>
      <c r="O496" s="1389"/>
    </row>
    <row r="497" spans="2:19" ht="35.1" customHeight="1">
      <c r="B497" s="1384" t="s">
        <v>4688</v>
      </c>
      <c r="C497" s="1385">
        <v>5</v>
      </c>
      <c r="D497" s="1386" t="s">
        <v>1289</v>
      </c>
      <c r="E497" s="1387">
        <f t="shared" si="26"/>
        <v>5</v>
      </c>
      <c r="F497" s="1311" t="s">
        <v>4523</v>
      </c>
      <c r="G497" s="1311"/>
      <c r="H497" s="1311"/>
      <c r="I497" s="1323" t="s">
        <v>4542</v>
      </c>
      <c r="J497" s="1324" t="s">
        <v>4543</v>
      </c>
      <c r="K497" s="1324"/>
      <c r="L497" s="1324" t="s">
        <v>4544</v>
      </c>
      <c r="M497" s="1324"/>
      <c r="N497" s="1324"/>
      <c r="O497" s="1389"/>
    </row>
    <row r="498" spans="2:19" ht="35.1" customHeight="1">
      <c r="B498" s="1384" t="s">
        <v>4689</v>
      </c>
      <c r="C498" s="1385">
        <v>15</v>
      </c>
      <c r="D498" s="1386" t="s">
        <v>1255</v>
      </c>
      <c r="E498" s="1387">
        <f t="shared" si="26"/>
        <v>15</v>
      </c>
      <c r="F498" s="1311" t="s">
        <v>4524</v>
      </c>
      <c r="G498" s="1311"/>
      <c r="H498" s="1311"/>
      <c r="I498" s="1982" t="s">
        <v>4548</v>
      </c>
      <c r="J498" s="1983" t="s">
        <v>4549</v>
      </c>
      <c r="K498" s="1983"/>
      <c r="L498" s="1983" t="s">
        <v>4550</v>
      </c>
      <c r="M498" s="1983"/>
      <c r="N498" s="1983"/>
      <c r="O498" s="1984"/>
    </row>
    <row r="499" spans="2:19" ht="35.1" customHeight="1">
      <c r="B499" s="1384" t="s">
        <v>4690</v>
      </c>
      <c r="C499" s="1385">
        <v>8</v>
      </c>
      <c r="D499" s="1386" t="s">
        <v>1255</v>
      </c>
      <c r="E499" s="1387">
        <f t="shared" si="26"/>
        <v>8</v>
      </c>
      <c r="F499" s="1311" t="s">
        <v>5490</v>
      </c>
      <c r="G499" s="1311"/>
      <c r="H499" s="1311"/>
      <c r="I499" s="1982"/>
      <c r="J499" s="1983"/>
      <c r="K499" s="1983"/>
      <c r="L499" s="1983"/>
      <c r="M499" s="1983"/>
      <c r="N499" s="1983"/>
      <c r="O499" s="1984"/>
    </row>
    <row r="500" spans="2:19" ht="35.1" customHeight="1">
      <c r="B500" s="1384" t="s">
        <v>3620</v>
      </c>
      <c r="C500" s="1385">
        <v>16</v>
      </c>
      <c r="D500" s="1386" t="s">
        <v>1255</v>
      </c>
      <c r="E500" s="1387">
        <f t="shared" si="26"/>
        <v>16</v>
      </c>
      <c r="F500" s="1311" t="s">
        <v>4525</v>
      </c>
      <c r="G500" s="1311"/>
      <c r="H500" s="1311"/>
      <c r="I500" s="1390"/>
      <c r="J500" s="1390"/>
      <c r="K500" s="1390"/>
      <c r="L500" s="1390"/>
      <c r="M500" s="1390"/>
      <c r="N500" s="1390"/>
      <c r="O500" s="1391"/>
    </row>
    <row r="501" spans="2:19" ht="35.1" customHeight="1">
      <c r="B501" s="1384" t="s">
        <v>3624</v>
      </c>
      <c r="C501" s="1385">
        <v>4</v>
      </c>
      <c r="D501" s="1386" t="s">
        <v>1255</v>
      </c>
      <c r="E501" s="1387">
        <f t="shared" si="26"/>
        <v>4</v>
      </c>
      <c r="F501" s="1311"/>
      <c r="G501" s="1311"/>
      <c r="H501" s="1311"/>
      <c r="I501" s="1390"/>
      <c r="J501" s="1390"/>
      <c r="K501" s="1390"/>
      <c r="L501" s="1390"/>
      <c r="M501" s="1390"/>
      <c r="N501" s="1390"/>
      <c r="O501" s="1391"/>
    </row>
    <row r="502" spans="2:19" ht="35.1" customHeight="1">
      <c r="B502" s="1375"/>
      <c r="C502" s="1297"/>
      <c r="D502" s="1297"/>
      <c r="E502" s="1297"/>
      <c r="F502" s="1301"/>
      <c r="G502" s="1301"/>
      <c r="H502" s="1301"/>
      <c r="I502" s="1301"/>
      <c r="J502" s="1301"/>
      <c r="K502" s="1301"/>
      <c r="L502" s="1301"/>
      <c r="M502" s="1301"/>
      <c r="N502" s="1301"/>
      <c r="O502" s="1394"/>
    </row>
    <row r="503" spans="2:19" ht="35.1" customHeight="1">
      <c r="B503" s="1392" t="s">
        <v>4691</v>
      </c>
      <c r="C503" s="1974" t="s">
        <v>5509</v>
      </c>
      <c r="D503" s="1974"/>
      <c r="E503" s="1974"/>
      <c r="F503" s="1974"/>
      <c r="G503" s="1974"/>
      <c r="H503" s="1974"/>
      <c r="I503" s="1974"/>
      <c r="J503" s="1974"/>
      <c r="K503" s="1974"/>
      <c r="L503" s="1974"/>
      <c r="M503" s="1974"/>
      <c r="N503" s="1974"/>
      <c r="O503" s="1975"/>
    </row>
    <row r="504" spans="2:19" ht="35.1" customHeight="1" thickBot="1">
      <c r="B504" s="1393" t="s">
        <v>4692</v>
      </c>
      <c r="C504" s="1976" t="s">
        <v>5492</v>
      </c>
      <c r="D504" s="1976"/>
      <c r="E504" s="1976"/>
      <c r="F504" s="1976"/>
      <c r="G504" s="1976"/>
      <c r="H504" s="1976"/>
      <c r="I504" s="1976"/>
      <c r="J504" s="1976"/>
      <c r="K504" s="1976"/>
      <c r="L504" s="1976"/>
      <c r="M504" s="1976"/>
      <c r="N504" s="1976"/>
      <c r="O504" s="1977"/>
    </row>
    <row r="505" spans="2:19" ht="35.1" customHeight="1" thickBot="1">
      <c r="B505" s="1339" t="s">
        <v>4677</v>
      </c>
      <c r="C505" s="1340" t="str">
        <f>"▼cellule "&amp;ADDRESS(ROW(C507),COLUMN(C507),4)&amp;" "&amp;"choisir Portion ou POIDS PRINCIPAL"</f>
        <v>▼cellule C507 choisir Portion ou POIDS PRINCIPAL</v>
      </c>
      <c r="D505" s="1341"/>
      <c r="E505" s="1297"/>
      <c r="F505" s="1297"/>
      <c r="G505" s="1297"/>
      <c r="H505" s="1297"/>
      <c r="I505" s="1297"/>
      <c r="J505" s="1297"/>
      <c r="K505" s="1297"/>
      <c r="L505" s="1297"/>
      <c r="M505" s="1297"/>
      <c r="N505" s="1297"/>
      <c r="O505" s="1297"/>
    </row>
    <row r="506" spans="2:19" ht="35.1" customHeight="1">
      <c r="B506" s="1395" t="s">
        <v>4602</v>
      </c>
      <c r="C506" s="1396" t="s">
        <v>4519</v>
      </c>
      <c r="D506" s="1990" t="s">
        <v>357</v>
      </c>
      <c r="E506" s="1990"/>
      <c r="F506" s="1344" t="s">
        <v>4603</v>
      </c>
      <c r="G506" s="1345"/>
      <c r="H506" s="1345" t="s">
        <v>5510</v>
      </c>
      <c r="I506" s="1346"/>
      <c r="J506" s="1347" t="str">
        <f>"vous avez choisi"&amp;" "&amp;C507</f>
        <v>vous avez choisi PORTIONS</v>
      </c>
      <c r="K506" s="1348"/>
      <c r="L506" s="1349" t="str">
        <f>IF(AND(G507&lt;&gt;"",K507&lt;&gt;""),"1 seule saisie &gt; Portions ou Principal ?",IF(AND(G507="",ISNUMBER(K507)),K507&amp;" "&amp;M507&amp;" "&amp;J507,IF(AND(K507="",ISNUMBER(G507)),G507&amp;" "&amp;F507,"")))</f>
        <v>1 seule saisie &gt; Portions ou Principal ?</v>
      </c>
      <c r="M506" s="1346"/>
      <c r="N506" s="1346"/>
      <c r="O506" s="1350"/>
      <c r="Q506" s="1305" t="s">
        <v>4558</v>
      </c>
      <c r="R506" s="1305" t="s">
        <v>4559</v>
      </c>
      <c r="S506" s="1305"/>
    </row>
    <row r="507" spans="2:19" ht="35.1" customHeight="1">
      <c r="B507" s="1351" t="s">
        <v>4535</v>
      </c>
      <c r="C507" s="1352" t="s">
        <v>4538</v>
      </c>
      <c r="D507" s="1353" t="s">
        <v>3503</v>
      </c>
      <c r="E507" s="1354">
        <v>10</v>
      </c>
      <c r="F507" s="1355" t="s">
        <v>4678</v>
      </c>
      <c r="G507" s="1356">
        <v>10</v>
      </c>
      <c r="H507" s="1353" t="s">
        <v>4679</v>
      </c>
      <c r="I507" s="1357">
        <v>1.6</v>
      </c>
      <c r="J507" s="1355" t="s">
        <v>4680</v>
      </c>
      <c r="K507" s="1358">
        <v>1.6</v>
      </c>
      <c r="L507" s="1359" t="s">
        <v>4681</v>
      </c>
      <c r="M507" s="1360" t="s">
        <v>1239</v>
      </c>
      <c r="N507" s="1361" t="str">
        <f>"COEFFICIENT "&amp;" "&amp;C507</f>
        <v>COEFFICIENT  PORTIONS</v>
      </c>
      <c r="O507" s="1362">
        <f>IFERROR(IF(C507="PORTIONS",G507/E507,K507/I507),1)</f>
        <v>1</v>
      </c>
      <c r="Q507" s="1326" t="s">
        <v>4563</v>
      </c>
      <c r="R507" s="1327" t="s">
        <v>4564</v>
      </c>
      <c r="S507" s="1327"/>
    </row>
    <row r="508" spans="2:19" ht="35.1" customHeight="1">
      <c r="B508" s="1351" t="s">
        <v>5401</v>
      </c>
      <c r="C508" s="1363">
        <v>75</v>
      </c>
      <c r="D508" s="1364" t="s">
        <v>5402</v>
      </c>
      <c r="E508" s="1365" t="s">
        <v>5415</v>
      </c>
      <c r="F508" s="1364" t="s">
        <v>4682</v>
      </c>
      <c r="G508" s="1366" t="s">
        <v>5447</v>
      </c>
      <c r="H508" s="1353" t="s">
        <v>4683</v>
      </c>
      <c r="I508" s="1367" t="s">
        <v>5510</v>
      </c>
      <c r="J508" s="1353" t="s">
        <v>3891</v>
      </c>
      <c r="K508" s="1368" t="s">
        <v>185</v>
      </c>
      <c r="L508" s="1369" t="s">
        <v>4684</v>
      </c>
      <c r="M508" s="1370" t="s">
        <v>5411</v>
      </c>
      <c r="N508" s="1371" t="s">
        <v>4685</v>
      </c>
      <c r="O508" s="1372" t="s">
        <v>5410</v>
      </c>
      <c r="Q508" s="1326" t="s">
        <v>5421</v>
      </c>
      <c r="R508" s="1327" t="s">
        <v>5422</v>
      </c>
      <c r="S508" s="1327"/>
    </row>
    <row r="509" spans="2:19" ht="35.1" customHeight="1">
      <c r="B509" s="1373" t="s">
        <v>4686</v>
      </c>
      <c r="C509" s="1979" t="s">
        <v>5487</v>
      </c>
      <c r="D509" s="1979"/>
      <c r="E509" s="1979"/>
      <c r="F509" s="1979"/>
      <c r="G509" s="1979"/>
      <c r="H509" s="1374" t="s">
        <v>5407</v>
      </c>
      <c r="I509" s="1979" t="s">
        <v>5511</v>
      </c>
      <c r="J509" s="1979"/>
      <c r="K509" s="1979"/>
      <c r="L509" s="1374" t="s">
        <v>4687</v>
      </c>
      <c r="M509" s="1980" t="s">
        <v>5489</v>
      </c>
      <c r="N509" s="1980"/>
      <c r="O509" s="1981"/>
      <c r="Q509" s="1326" t="s">
        <v>5425</v>
      </c>
      <c r="R509" s="1327" t="s">
        <v>5426</v>
      </c>
      <c r="S509" s="1327"/>
    </row>
    <row r="510" spans="2:19" ht="35.1" customHeight="1">
      <c r="B510" s="1375"/>
      <c r="C510" s="1297"/>
      <c r="D510" s="1297"/>
      <c r="E510" s="1376"/>
      <c r="F510" s="1377" t="str">
        <f>"cellule "&amp;ADDRESS(ROW(C507),COLUMN(C507),4)</f>
        <v>cellule C507</v>
      </c>
      <c r="G510" s="1378"/>
      <c r="H510" s="1378"/>
      <c r="I510" s="1301"/>
      <c r="J510" s="1301"/>
      <c r="K510" s="1301"/>
      <c r="L510" s="1301"/>
      <c r="M510" s="1301"/>
      <c r="N510" s="1301"/>
      <c r="O510" s="1379"/>
      <c r="Q510" s="1326" t="s">
        <v>5428</v>
      </c>
      <c r="R510" s="1327" t="s">
        <v>5429</v>
      </c>
      <c r="S510" s="1327"/>
    </row>
    <row r="511" spans="2:19" ht="35.1" customHeight="1">
      <c r="B511" s="1380" t="s">
        <v>911</v>
      </c>
      <c r="C511" s="1381" t="s">
        <v>912</v>
      </c>
      <c r="D511" s="1381" t="s">
        <v>3517</v>
      </c>
      <c r="E511" s="1381" t="s">
        <v>914</v>
      </c>
      <c r="F511" s="1382" t="s">
        <v>4514</v>
      </c>
      <c r="G511" s="1382"/>
      <c r="H511" s="1382"/>
      <c r="I511" s="1305" t="s">
        <v>4535</v>
      </c>
      <c r="J511" s="1305" t="s">
        <v>3888</v>
      </c>
      <c r="K511" s="1305"/>
      <c r="L511" s="1305" t="s">
        <v>4536</v>
      </c>
      <c r="M511" s="1305"/>
      <c r="N511" s="1305"/>
      <c r="O511" s="1383"/>
      <c r="Q511" s="1326" t="s">
        <v>5431</v>
      </c>
      <c r="R511" s="1327" t="s">
        <v>5432</v>
      </c>
      <c r="S511" s="1327"/>
    </row>
    <row r="512" spans="2:19" ht="35.1" customHeight="1">
      <c r="B512" s="1384" t="s">
        <v>357</v>
      </c>
      <c r="C512" s="1385">
        <v>1.6</v>
      </c>
      <c r="D512" s="1386" t="s">
        <v>1239</v>
      </c>
      <c r="E512" s="1387">
        <f t="shared" ref="E512:E517" si="27">IF(C512="","",IF(OR(D512="KG",D512="L"),ROUND(C512*$O$507,2),ROUND(C512*$O$507,0)))</f>
        <v>1.6</v>
      </c>
      <c r="F512" s="1311" t="s">
        <v>4517</v>
      </c>
      <c r="G512" s="1311"/>
      <c r="H512" s="1311"/>
      <c r="I512" s="1388" t="s">
        <v>4538</v>
      </c>
      <c r="J512" s="1324" t="s">
        <v>4539</v>
      </c>
      <c r="K512" s="1324"/>
      <c r="L512" s="1324" t="s">
        <v>4540</v>
      </c>
      <c r="M512" s="1324"/>
      <c r="N512" s="1324"/>
      <c r="O512" s="1389"/>
    </row>
    <row r="513" spans="2:19" ht="35.1" customHeight="1">
      <c r="B513" s="1384" t="s">
        <v>4688</v>
      </c>
      <c r="C513" s="1385">
        <v>5</v>
      </c>
      <c r="D513" s="1386" t="s">
        <v>1289</v>
      </c>
      <c r="E513" s="1387">
        <f t="shared" si="27"/>
        <v>5</v>
      </c>
      <c r="F513" s="1311" t="s">
        <v>4523</v>
      </c>
      <c r="G513" s="1311"/>
      <c r="H513" s="1311"/>
      <c r="I513" s="1323" t="s">
        <v>4542</v>
      </c>
      <c r="J513" s="1324" t="s">
        <v>4543</v>
      </c>
      <c r="K513" s="1324"/>
      <c r="L513" s="1324" t="s">
        <v>4544</v>
      </c>
      <c r="M513" s="1324"/>
      <c r="N513" s="1324"/>
      <c r="O513" s="1389"/>
    </row>
    <row r="514" spans="2:19" ht="35.1" customHeight="1">
      <c r="B514" s="1384" t="s">
        <v>4694</v>
      </c>
      <c r="C514" s="1385">
        <v>8</v>
      </c>
      <c r="D514" s="1386" t="s">
        <v>1289</v>
      </c>
      <c r="E514" s="1387">
        <f t="shared" si="27"/>
        <v>8</v>
      </c>
      <c r="F514" s="1311" t="s">
        <v>4524</v>
      </c>
      <c r="G514" s="1311"/>
      <c r="H514" s="1311"/>
      <c r="I514" s="1982" t="s">
        <v>4548</v>
      </c>
      <c r="J514" s="1983" t="s">
        <v>4549</v>
      </c>
      <c r="K514" s="1983"/>
      <c r="L514" s="1983" t="s">
        <v>4550</v>
      </c>
      <c r="M514" s="1983"/>
      <c r="N514" s="1983"/>
      <c r="O514" s="1984"/>
    </row>
    <row r="515" spans="2:19" ht="35.1" customHeight="1">
      <c r="B515" s="1384" t="s">
        <v>4690</v>
      </c>
      <c r="C515" s="1385">
        <v>8</v>
      </c>
      <c r="D515" s="1386" t="s">
        <v>1255</v>
      </c>
      <c r="E515" s="1387">
        <f t="shared" si="27"/>
        <v>8</v>
      </c>
      <c r="F515" s="1311" t="s">
        <v>5490</v>
      </c>
      <c r="G515" s="1311"/>
      <c r="H515" s="1311"/>
      <c r="I515" s="1982"/>
      <c r="J515" s="1983"/>
      <c r="K515" s="1983"/>
      <c r="L515" s="1983"/>
      <c r="M515" s="1983"/>
      <c r="N515" s="1983"/>
      <c r="O515" s="1984"/>
    </row>
    <row r="516" spans="2:19" ht="35.1" customHeight="1">
      <c r="B516" s="1384" t="s">
        <v>3620</v>
      </c>
      <c r="C516" s="1385">
        <v>16</v>
      </c>
      <c r="D516" s="1386" t="s">
        <v>1255</v>
      </c>
      <c r="E516" s="1387">
        <f t="shared" si="27"/>
        <v>16</v>
      </c>
      <c r="F516" s="1311" t="s">
        <v>4525</v>
      </c>
      <c r="G516" s="1311"/>
      <c r="H516" s="1311"/>
      <c r="I516" s="1390"/>
      <c r="J516" s="1390"/>
      <c r="K516" s="1390"/>
      <c r="L516" s="1390"/>
      <c r="M516" s="1390"/>
      <c r="N516" s="1390"/>
      <c r="O516" s="1391"/>
    </row>
    <row r="517" spans="2:19" ht="35.1" customHeight="1">
      <c r="B517" s="1384" t="s">
        <v>3624</v>
      </c>
      <c r="C517" s="1385">
        <v>4</v>
      </c>
      <c r="D517" s="1386" t="s">
        <v>1255</v>
      </c>
      <c r="E517" s="1387">
        <f t="shared" si="27"/>
        <v>4</v>
      </c>
      <c r="F517" s="1311"/>
      <c r="G517" s="1311"/>
      <c r="H517" s="1311"/>
      <c r="I517" s="1390"/>
      <c r="J517" s="1390"/>
      <c r="K517" s="1390"/>
      <c r="L517" s="1390"/>
      <c r="M517" s="1390"/>
      <c r="N517" s="1390"/>
      <c r="O517" s="1391"/>
    </row>
    <row r="518" spans="2:19" ht="35.1" customHeight="1">
      <c r="B518" s="1375"/>
      <c r="C518" s="1297"/>
      <c r="D518" s="1297"/>
      <c r="E518" s="1297"/>
      <c r="F518" s="1301"/>
      <c r="G518" s="1301"/>
      <c r="H518" s="1301"/>
      <c r="I518" s="1301"/>
      <c r="J518" s="1301"/>
      <c r="K518" s="1301"/>
      <c r="L518" s="1301"/>
      <c r="M518" s="1301"/>
      <c r="N518" s="1301"/>
      <c r="O518" s="1394"/>
    </row>
    <row r="519" spans="2:19" ht="35.1" customHeight="1">
      <c r="B519" s="1392" t="s">
        <v>4691</v>
      </c>
      <c r="C519" s="1974" t="s">
        <v>5512</v>
      </c>
      <c r="D519" s="1974"/>
      <c r="E519" s="1974"/>
      <c r="F519" s="1974"/>
      <c r="G519" s="1974"/>
      <c r="H519" s="1974"/>
      <c r="I519" s="1974"/>
      <c r="J519" s="1974"/>
      <c r="K519" s="1974"/>
      <c r="L519" s="1974"/>
      <c r="M519" s="1974"/>
      <c r="N519" s="1974"/>
      <c r="O519" s="1975"/>
    </row>
    <row r="520" spans="2:19" ht="35.1" customHeight="1" thickBot="1">
      <c r="B520" s="1393" t="s">
        <v>4692</v>
      </c>
      <c r="C520" s="1976" t="s">
        <v>5492</v>
      </c>
      <c r="D520" s="1976"/>
      <c r="E520" s="1976"/>
      <c r="F520" s="1976"/>
      <c r="G520" s="1976"/>
      <c r="H520" s="1976"/>
      <c r="I520" s="1976"/>
      <c r="J520" s="1976"/>
      <c r="K520" s="1976"/>
      <c r="L520" s="1976"/>
      <c r="M520" s="1976"/>
      <c r="N520" s="1976"/>
      <c r="O520" s="1977"/>
    </row>
    <row r="521" spans="2:19" ht="35.1" customHeight="1" thickBot="1">
      <c r="B521" s="1339" t="s">
        <v>4677</v>
      </c>
      <c r="C521" s="1340" t="str">
        <f>"▼cellule "&amp;ADDRESS(ROW(C523),COLUMN(C523),4)&amp;" "&amp;"choisir Portion ou POIDS PRINCIPAL"</f>
        <v>▼cellule C523 choisir Portion ou POIDS PRINCIPAL</v>
      </c>
      <c r="D521" s="1341"/>
      <c r="E521" s="1297"/>
      <c r="F521" s="1297"/>
      <c r="G521" s="1297"/>
      <c r="H521" s="1297"/>
      <c r="I521" s="1297"/>
      <c r="J521" s="1297"/>
      <c r="K521" s="1297"/>
      <c r="L521" s="1297"/>
      <c r="M521" s="1297"/>
      <c r="N521" s="1297"/>
      <c r="O521" s="1297"/>
    </row>
    <row r="522" spans="2:19" ht="35.1" customHeight="1">
      <c r="B522" s="1395" t="s">
        <v>4605</v>
      </c>
      <c r="C522" s="1396" t="s">
        <v>4519</v>
      </c>
      <c r="D522" s="1990" t="s">
        <v>357</v>
      </c>
      <c r="E522" s="1990"/>
      <c r="F522" s="1344" t="s">
        <v>4603</v>
      </c>
      <c r="G522" s="1345"/>
      <c r="H522" s="1345" t="s">
        <v>5510</v>
      </c>
      <c r="I522" s="1346"/>
      <c r="J522" s="1347" t="str">
        <f>"vous avez choisi"&amp;" "&amp;C523</f>
        <v>vous avez choisi PORTIONS</v>
      </c>
      <c r="K522" s="1348"/>
      <c r="L522" s="1349" t="str">
        <f>IF(AND(G523&lt;&gt;"",K523&lt;&gt;""),"1 seule saisie &gt; Portions ou Principal ?",IF(AND(G523="",ISNUMBER(K523)),K523&amp;" "&amp;M523&amp;" "&amp;J523,IF(AND(K523="",ISNUMBER(G523)),G523&amp;" "&amp;F523,"")))</f>
        <v>1 seule saisie &gt; Portions ou Principal ?</v>
      </c>
      <c r="M522" s="1346"/>
      <c r="N522" s="1346"/>
      <c r="O522" s="1350"/>
      <c r="Q522" s="1305" t="s">
        <v>4558</v>
      </c>
      <c r="R522" s="1305" t="s">
        <v>4559</v>
      </c>
      <c r="S522" s="1305"/>
    </row>
    <row r="523" spans="2:19" ht="35.1" customHeight="1">
      <c r="B523" s="1351" t="s">
        <v>4535</v>
      </c>
      <c r="C523" s="1352" t="s">
        <v>4538</v>
      </c>
      <c r="D523" s="1353" t="s">
        <v>3503</v>
      </c>
      <c r="E523" s="1354">
        <v>10</v>
      </c>
      <c r="F523" s="1355" t="s">
        <v>4678</v>
      </c>
      <c r="G523" s="1356">
        <v>10</v>
      </c>
      <c r="H523" s="1353" t="s">
        <v>4679</v>
      </c>
      <c r="I523" s="1357">
        <v>1.6</v>
      </c>
      <c r="J523" s="1355" t="s">
        <v>4680</v>
      </c>
      <c r="K523" s="1358">
        <v>1.6</v>
      </c>
      <c r="L523" s="1359" t="s">
        <v>4681</v>
      </c>
      <c r="M523" s="1360" t="s">
        <v>1239</v>
      </c>
      <c r="N523" s="1361" t="str">
        <f>"COEFFICIENT "&amp;" "&amp;C523</f>
        <v>COEFFICIENT  PORTIONS</v>
      </c>
      <c r="O523" s="1362">
        <f>IFERROR(IF(C523="PORTIONS",G523/E523,K523/I523),1)</f>
        <v>1</v>
      </c>
      <c r="Q523" s="1326" t="s">
        <v>4563</v>
      </c>
      <c r="R523" s="1327" t="s">
        <v>4564</v>
      </c>
      <c r="S523" s="1327"/>
    </row>
    <row r="524" spans="2:19" ht="35.1" customHeight="1">
      <c r="B524" s="1351" t="s">
        <v>5401</v>
      </c>
      <c r="C524" s="1363">
        <v>75</v>
      </c>
      <c r="D524" s="1364" t="s">
        <v>5402</v>
      </c>
      <c r="E524" s="1365" t="s">
        <v>5415</v>
      </c>
      <c r="F524" s="1364" t="s">
        <v>4682</v>
      </c>
      <c r="G524" s="1366" t="s">
        <v>5447</v>
      </c>
      <c r="H524" s="1353" t="s">
        <v>4683</v>
      </c>
      <c r="I524" s="1367" t="s">
        <v>5510</v>
      </c>
      <c r="J524" s="1353" t="s">
        <v>3891</v>
      </c>
      <c r="K524" s="1368" t="s">
        <v>185</v>
      </c>
      <c r="L524" s="1369" t="s">
        <v>4684</v>
      </c>
      <c r="M524" s="1370" t="s">
        <v>5411</v>
      </c>
      <c r="N524" s="1371" t="s">
        <v>4685</v>
      </c>
      <c r="O524" s="1372" t="s">
        <v>5410</v>
      </c>
      <c r="Q524" s="1326" t="s">
        <v>5421</v>
      </c>
      <c r="R524" s="1327" t="s">
        <v>5422</v>
      </c>
      <c r="S524" s="1327"/>
    </row>
    <row r="525" spans="2:19" ht="35.1" customHeight="1">
      <c r="B525" s="1373" t="s">
        <v>4686</v>
      </c>
      <c r="C525" s="1979" t="s">
        <v>5487</v>
      </c>
      <c r="D525" s="1979"/>
      <c r="E525" s="1979"/>
      <c r="F525" s="1979"/>
      <c r="G525" s="1979"/>
      <c r="H525" s="1374" t="s">
        <v>5407</v>
      </c>
      <c r="I525" s="1979" t="s">
        <v>5511</v>
      </c>
      <c r="J525" s="1979"/>
      <c r="K525" s="1979"/>
      <c r="L525" s="1374" t="s">
        <v>4687</v>
      </c>
      <c r="M525" s="1980" t="s">
        <v>5489</v>
      </c>
      <c r="N525" s="1980"/>
      <c r="O525" s="1981"/>
      <c r="Q525" s="1326" t="s">
        <v>5425</v>
      </c>
      <c r="R525" s="1327" t="s">
        <v>5426</v>
      </c>
      <c r="S525" s="1327"/>
    </row>
    <row r="526" spans="2:19" ht="35.1" customHeight="1">
      <c r="B526" s="1375"/>
      <c r="C526" s="1297"/>
      <c r="D526" s="1297"/>
      <c r="E526" s="1376"/>
      <c r="F526" s="1377" t="str">
        <f>"cellule "&amp;ADDRESS(ROW(C523),COLUMN(C523),4)</f>
        <v>cellule C523</v>
      </c>
      <c r="G526" s="1378"/>
      <c r="H526" s="1378"/>
      <c r="I526" s="1301"/>
      <c r="J526" s="1301"/>
      <c r="K526" s="1301"/>
      <c r="L526" s="1301"/>
      <c r="M526" s="1301"/>
      <c r="N526" s="1301"/>
      <c r="O526" s="1379"/>
      <c r="Q526" s="1326" t="s">
        <v>5428</v>
      </c>
      <c r="R526" s="1327" t="s">
        <v>5429</v>
      </c>
      <c r="S526" s="1327"/>
    </row>
    <row r="527" spans="2:19" ht="35.1" customHeight="1">
      <c r="B527" s="1380" t="s">
        <v>911</v>
      </c>
      <c r="C527" s="1381" t="s">
        <v>912</v>
      </c>
      <c r="D527" s="1381" t="s">
        <v>3517</v>
      </c>
      <c r="E527" s="1381" t="s">
        <v>914</v>
      </c>
      <c r="F527" s="1382" t="s">
        <v>4514</v>
      </c>
      <c r="G527" s="1382"/>
      <c r="H527" s="1382"/>
      <c r="I527" s="1305" t="s">
        <v>4535</v>
      </c>
      <c r="J527" s="1305" t="s">
        <v>3888</v>
      </c>
      <c r="K527" s="1305"/>
      <c r="L527" s="1305" t="s">
        <v>4536</v>
      </c>
      <c r="M527" s="1305"/>
      <c r="N527" s="1305"/>
      <c r="O527" s="1383"/>
      <c r="Q527" s="1326" t="s">
        <v>5431</v>
      </c>
      <c r="R527" s="1327" t="s">
        <v>5432</v>
      </c>
      <c r="S527" s="1327"/>
    </row>
    <row r="528" spans="2:19" ht="35.1" customHeight="1">
      <c r="B528" s="1384" t="s">
        <v>357</v>
      </c>
      <c r="C528" s="1385">
        <v>1.6</v>
      </c>
      <c r="D528" s="1386" t="s">
        <v>1239</v>
      </c>
      <c r="E528" s="1387">
        <f t="shared" ref="E528:E533" si="28">IF(C528="","",IF(OR(D528="KG",D528="L"),ROUND(C528*$O$523,2),ROUND(C528*$O$523,0)))</f>
        <v>1.6</v>
      </c>
      <c r="F528" s="1311" t="s">
        <v>4517</v>
      </c>
      <c r="G528" s="1311"/>
      <c r="H528" s="1311"/>
      <c r="I528" s="1388" t="s">
        <v>4538</v>
      </c>
      <c r="J528" s="1324" t="s">
        <v>4539</v>
      </c>
      <c r="K528" s="1324"/>
      <c r="L528" s="1324" t="s">
        <v>4540</v>
      </c>
      <c r="M528" s="1324"/>
      <c r="N528" s="1324"/>
      <c r="O528" s="1389"/>
    </row>
    <row r="529" spans="2:19" ht="35.1" customHeight="1">
      <c r="B529" s="1384" t="s">
        <v>4688</v>
      </c>
      <c r="C529" s="1385">
        <v>5</v>
      </c>
      <c r="D529" s="1386" t="s">
        <v>1289</v>
      </c>
      <c r="E529" s="1387">
        <f t="shared" si="28"/>
        <v>5</v>
      </c>
      <c r="F529" s="1311" t="s">
        <v>4523</v>
      </c>
      <c r="G529" s="1311"/>
      <c r="H529" s="1311"/>
      <c r="I529" s="1323" t="s">
        <v>4542</v>
      </c>
      <c r="J529" s="1324" t="s">
        <v>4543</v>
      </c>
      <c r="K529" s="1324"/>
      <c r="L529" s="1324" t="s">
        <v>4544</v>
      </c>
      <c r="M529" s="1324"/>
      <c r="N529" s="1324"/>
      <c r="O529" s="1389"/>
    </row>
    <row r="530" spans="2:19" ht="35.1" customHeight="1">
      <c r="B530" s="1384" t="s">
        <v>4694</v>
      </c>
      <c r="C530" s="1385">
        <v>8</v>
      </c>
      <c r="D530" s="1386" t="s">
        <v>1289</v>
      </c>
      <c r="E530" s="1387">
        <f t="shared" si="28"/>
        <v>8</v>
      </c>
      <c r="F530" s="1311" t="s">
        <v>4524</v>
      </c>
      <c r="G530" s="1311"/>
      <c r="H530" s="1311"/>
      <c r="I530" s="1982" t="s">
        <v>4548</v>
      </c>
      <c r="J530" s="1983" t="s">
        <v>4549</v>
      </c>
      <c r="K530" s="1983"/>
      <c r="L530" s="1983" t="s">
        <v>4550</v>
      </c>
      <c r="M530" s="1983"/>
      <c r="N530" s="1983"/>
      <c r="O530" s="1984"/>
    </row>
    <row r="531" spans="2:19" ht="35.1" customHeight="1">
      <c r="B531" s="1384" t="s">
        <v>4690</v>
      </c>
      <c r="C531" s="1385">
        <v>8</v>
      </c>
      <c r="D531" s="1386" t="s">
        <v>1255</v>
      </c>
      <c r="E531" s="1387">
        <f t="shared" si="28"/>
        <v>8</v>
      </c>
      <c r="F531" s="1311" t="s">
        <v>5490</v>
      </c>
      <c r="G531" s="1311"/>
      <c r="H531" s="1311"/>
      <c r="I531" s="1982"/>
      <c r="J531" s="1983"/>
      <c r="K531" s="1983"/>
      <c r="L531" s="1983"/>
      <c r="M531" s="1983"/>
      <c r="N531" s="1983"/>
      <c r="O531" s="1984"/>
    </row>
    <row r="532" spans="2:19" ht="35.1" customHeight="1">
      <c r="B532" s="1384" t="s">
        <v>3620</v>
      </c>
      <c r="C532" s="1385">
        <v>16</v>
      </c>
      <c r="D532" s="1386" t="s">
        <v>1255</v>
      </c>
      <c r="E532" s="1387">
        <f t="shared" si="28"/>
        <v>16</v>
      </c>
      <c r="F532" s="1311" t="s">
        <v>4525</v>
      </c>
      <c r="G532" s="1311"/>
      <c r="H532" s="1311"/>
      <c r="I532" s="1390"/>
      <c r="J532" s="1390"/>
      <c r="K532" s="1390"/>
      <c r="L532" s="1390"/>
      <c r="M532" s="1390"/>
      <c r="N532" s="1390"/>
      <c r="O532" s="1391"/>
    </row>
    <row r="533" spans="2:19" ht="35.1" customHeight="1">
      <c r="B533" s="1384" t="s">
        <v>3624</v>
      </c>
      <c r="C533" s="1385">
        <v>4</v>
      </c>
      <c r="D533" s="1386" t="s">
        <v>1255</v>
      </c>
      <c r="E533" s="1387">
        <f t="shared" si="28"/>
        <v>4</v>
      </c>
      <c r="F533" s="1311"/>
      <c r="G533" s="1311"/>
      <c r="H533" s="1311"/>
      <c r="I533" s="1390"/>
      <c r="J533" s="1390"/>
      <c r="K533" s="1390"/>
      <c r="L533" s="1390"/>
      <c r="M533" s="1390"/>
      <c r="N533" s="1390"/>
      <c r="O533" s="1391"/>
    </row>
    <row r="534" spans="2:19" ht="35.1" customHeight="1">
      <c r="B534" s="1375"/>
      <c r="C534" s="1297"/>
      <c r="D534" s="1297"/>
      <c r="E534" s="1297"/>
      <c r="F534" s="1301"/>
      <c r="G534" s="1301"/>
      <c r="H534" s="1301"/>
      <c r="I534" s="1301"/>
      <c r="J534" s="1301"/>
      <c r="K534" s="1301"/>
      <c r="L534" s="1301"/>
      <c r="M534" s="1301"/>
      <c r="N534" s="1301"/>
      <c r="O534" s="1394"/>
    </row>
    <row r="535" spans="2:19" ht="35.1" customHeight="1">
      <c r="B535" s="1392" t="s">
        <v>4691</v>
      </c>
      <c r="C535" s="1974" t="s">
        <v>5512</v>
      </c>
      <c r="D535" s="1974"/>
      <c r="E535" s="1974"/>
      <c r="F535" s="1974"/>
      <c r="G535" s="1974"/>
      <c r="H535" s="1974"/>
      <c r="I535" s="1974"/>
      <c r="J535" s="1974"/>
      <c r="K535" s="1974"/>
      <c r="L535" s="1974"/>
      <c r="M535" s="1974"/>
      <c r="N535" s="1974"/>
      <c r="O535" s="1975"/>
    </row>
    <row r="536" spans="2:19" ht="35.1" customHeight="1" thickBot="1">
      <c r="B536" s="1393" t="s">
        <v>4692</v>
      </c>
      <c r="C536" s="1976" t="s">
        <v>5492</v>
      </c>
      <c r="D536" s="1976"/>
      <c r="E536" s="1976"/>
      <c r="F536" s="1976"/>
      <c r="G536" s="1976"/>
      <c r="H536" s="1976"/>
      <c r="I536" s="1976"/>
      <c r="J536" s="1976"/>
      <c r="K536" s="1976"/>
      <c r="L536" s="1976"/>
      <c r="M536" s="1976"/>
      <c r="N536" s="1976"/>
      <c r="O536" s="1977"/>
    </row>
    <row r="537" spans="2:19" ht="35.1" customHeight="1" thickBot="1">
      <c r="B537" s="1339" t="s">
        <v>4677</v>
      </c>
      <c r="C537" s="1340" t="str">
        <f>"▼cellule "&amp;ADDRESS(ROW(C539),COLUMN(C539),4)&amp;" "&amp;"choisir Portion ou POIDS PRINCIPAL"</f>
        <v>▼cellule C539 choisir Portion ou POIDS PRINCIPAL</v>
      </c>
      <c r="D537" s="1341"/>
      <c r="E537" s="1297"/>
      <c r="F537" s="1297"/>
      <c r="G537" s="1297"/>
      <c r="H537" s="1297"/>
      <c r="I537" s="1297"/>
      <c r="J537" s="1297"/>
      <c r="K537" s="1297"/>
      <c r="L537" s="1297"/>
      <c r="M537" s="1297"/>
      <c r="N537" s="1297"/>
      <c r="O537" s="1297"/>
    </row>
    <row r="538" spans="2:19" ht="35.1" customHeight="1">
      <c r="B538" s="1395" t="s">
        <v>4607</v>
      </c>
      <c r="C538" s="1396" t="s">
        <v>4519</v>
      </c>
      <c r="D538" s="1990" t="s">
        <v>357</v>
      </c>
      <c r="E538" s="1990"/>
      <c r="F538" s="1344" t="s">
        <v>4603</v>
      </c>
      <c r="G538" s="1345"/>
      <c r="H538" s="1345" t="s">
        <v>5510</v>
      </c>
      <c r="I538" s="1346"/>
      <c r="J538" s="1347" t="str">
        <f>"vous avez choisi"&amp;" "&amp;C539</f>
        <v>vous avez choisi PORTIONS</v>
      </c>
      <c r="K538" s="1348"/>
      <c r="L538" s="1349" t="str">
        <f>IF(AND(G539&lt;&gt;"",K539&lt;&gt;""),"1 seule saisie &gt; Portions ou Principal ?",IF(AND(G539="",ISNUMBER(K539)),K539&amp;" "&amp;M539&amp;" "&amp;J539,IF(AND(K539="",ISNUMBER(G539)),G539&amp;" "&amp;F539,"")))</f>
        <v>1 seule saisie &gt; Portions ou Principal ?</v>
      </c>
      <c r="M538" s="1346"/>
      <c r="N538" s="1346"/>
      <c r="O538" s="1350"/>
      <c r="Q538" s="1305" t="s">
        <v>4558</v>
      </c>
      <c r="R538" s="1305" t="s">
        <v>4559</v>
      </c>
      <c r="S538" s="1305"/>
    </row>
    <row r="539" spans="2:19" ht="35.1" customHeight="1">
      <c r="B539" s="1351" t="s">
        <v>4535</v>
      </c>
      <c r="C539" s="1352" t="s">
        <v>4538</v>
      </c>
      <c r="D539" s="1353" t="s">
        <v>3503</v>
      </c>
      <c r="E539" s="1354">
        <v>10</v>
      </c>
      <c r="F539" s="1355" t="s">
        <v>4678</v>
      </c>
      <c r="G539" s="1356">
        <v>10</v>
      </c>
      <c r="H539" s="1353" t="s">
        <v>4679</v>
      </c>
      <c r="I539" s="1357">
        <v>1.6</v>
      </c>
      <c r="J539" s="1355" t="s">
        <v>4680</v>
      </c>
      <c r="K539" s="1358">
        <v>1.6</v>
      </c>
      <c r="L539" s="1359" t="s">
        <v>4681</v>
      </c>
      <c r="M539" s="1360" t="s">
        <v>1239</v>
      </c>
      <c r="N539" s="1361" t="str">
        <f>"COEFFICIENT "&amp;" "&amp;C539</f>
        <v>COEFFICIENT  PORTIONS</v>
      </c>
      <c r="O539" s="1362">
        <f>IFERROR(IF(C539="PORTIONS",G539/E539,K539/I539),1)</f>
        <v>1</v>
      </c>
      <c r="Q539" s="1326" t="s">
        <v>4563</v>
      </c>
      <c r="R539" s="1327" t="s">
        <v>4564</v>
      </c>
      <c r="S539" s="1327"/>
    </row>
    <row r="540" spans="2:19" ht="35.1" customHeight="1">
      <c r="B540" s="1351" t="s">
        <v>5401</v>
      </c>
      <c r="C540" s="1363">
        <v>75</v>
      </c>
      <c r="D540" s="1364" t="s">
        <v>5402</v>
      </c>
      <c r="E540" s="1365" t="s">
        <v>5415</v>
      </c>
      <c r="F540" s="1364" t="s">
        <v>4682</v>
      </c>
      <c r="G540" s="1366" t="s">
        <v>5447</v>
      </c>
      <c r="H540" s="1353" t="s">
        <v>4683</v>
      </c>
      <c r="I540" s="1367" t="s">
        <v>5510</v>
      </c>
      <c r="J540" s="1353" t="s">
        <v>3891</v>
      </c>
      <c r="K540" s="1368" t="s">
        <v>185</v>
      </c>
      <c r="L540" s="1369" t="s">
        <v>4684</v>
      </c>
      <c r="M540" s="1370" t="s">
        <v>5411</v>
      </c>
      <c r="N540" s="1371" t="s">
        <v>4685</v>
      </c>
      <c r="O540" s="1372" t="s">
        <v>5410</v>
      </c>
      <c r="Q540" s="1326" t="s">
        <v>5421</v>
      </c>
      <c r="R540" s="1327" t="s">
        <v>5422</v>
      </c>
      <c r="S540" s="1327"/>
    </row>
    <row r="541" spans="2:19" ht="35.1" customHeight="1">
      <c r="B541" s="1373" t="s">
        <v>4686</v>
      </c>
      <c r="C541" s="1979" t="s">
        <v>5487</v>
      </c>
      <c r="D541" s="1979"/>
      <c r="E541" s="1979"/>
      <c r="F541" s="1979"/>
      <c r="G541" s="1979"/>
      <c r="H541" s="1374" t="s">
        <v>5407</v>
      </c>
      <c r="I541" s="1979" t="s">
        <v>5511</v>
      </c>
      <c r="J541" s="1979"/>
      <c r="K541" s="1979"/>
      <c r="L541" s="1374" t="s">
        <v>4687</v>
      </c>
      <c r="M541" s="1980" t="s">
        <v>5489</v>
      </c>
      <c r="N541" s="1980"/>
      <c r="O541" s="1981"/>
      <c r="Q541" s="1326" t="s">
        <v>5425</v>
      </c>
      <c r="R541" s="1327" t="s">
        <v>5426</v>
      </c>
      <c r="S541" s="1327"/>
    </row>
    <row r="542" spans="2:19" ht="35.1" customHeight="1">
      <c r="B542" s="1375"/>
      <c r="C542" s="1297"/>
      <c r="D542" s="1297"/>
      <c r="E542" s="1376"/>
      <c r="F542" s="1377" t="str">
        <f>"cellule "&amp;ADDRESS(ROW(C539),COLUMN(C539),4)</f>
        <v>cellule C539</v>
      </c>
      <c r="G542" s="1378"/>
      <c r="H542" s="1378"/>
      <c r="I542" s="1301"/>
      <c r="J542" s="1301"/>
      <c r="K542" s="1301"/>
      <c r="L542" s="1301"/>
      <c r="M542" s="1301"/>
      <c r="N542" s="1301"/>
      <c r="O542" s="1379"/>
      <c r="Q542" s="1326" t="s">
        <v>5428</v>
      </c>
      <c r="R542" s="1327" t="s">
        <v>5429</v>
      </c>
      <c r="S542" s="1327"/>
    </row>
    <row r="543" spans="2:19" ht="35.1" customHeight="1">
      <c r="B543" s="1380" t="s">
        <v>911</v>
      </c>
      <c r="C543" s="1381" t="s">
        <v>912</v>
      </c>
      <c r="D543" s="1381" t="s">
        <v>3517</v>
      </c>
      <c r="E543" s="1381" t="s">
        <v>914</v>
      </c>
      <c r="F543" s="1382" t="s">
        <v>4514</v>
      </c>
      <c r="G543" s="1382"/>
      <c r="H543" s="1382"/>
      <c r="I543" s="1305" t="s">
        <v>4535</v>
      </c>
      <c r="J543" s="1305" t="s">
        <v>3888</v>
      </c>
      <c r="K543" s="1305"/>
      <c r="L543" s="1305" t="s">
        <v>4536</v>
      </c>
      <c r="M543" s="1305"/>
      <c r="N543" s="1305"/>
      <c r="O543" s="1383"/>
      <c r="Q543" s="1326" t="s">
        <v>5431</v>
      </c>
      <c r="R543" s="1327" t="s">
        <v>5432</v>
      </c>
      <c r="S543" s="1327"/>
    </row>
    <row r="544" spans="2:19" ht="35.1" customHeight="1">
      <c r="B544" s="1384" t="s">
        <v>357</v>
      </c>
      <c r="C544" s="1385">
        <v>1.6</v>
      </c>
      <c r="D544" s="1386" t="s">
        <v>1239</v>
      </c>
      <c r="E544" s="1387">
        <f t="shared" ref="E544:E549" si="29">IF(C544="","",IF(OR(D544="KG",D544="L"),ROUND(C544*$O$539,2),ROUND(C544*$O$539,0)))</f>
        <v>1.6</v>
      </c>
      <c r="F544" s="1311" t="s">
        <v>4517</v>
      </c>
      <c r="G544" s="1311"/>
      <c r="H544" s="1311"/>
      <c r="I544" s="1388" t="s">
        <v>4538</v>
      </c>
      <c r="J544" s="1324" t="s">
        <v>4539</v>
      </c>
      <c r="K544" s="1324"/>
      <c r="L544" s="1324" t="s">
        <v>4540</v>
      </c>
      <c r="M544" s="1324"/>
      <c r="N544" s="1324"/>
      <c r="O544" s="1389"/>
    </row>
    <row r="545" spans="2:19" ht="35.1" customHeight="1">
      <c r="B545" s="1384" t="s">
        <v>4688</v>
      </c>
      <c r="C545" s="1385">
        <v>5</v>
      </c>
      <c r="D545" s="1386" t="s">
        <v>1289</v>
      </c>
      <c r="E545" s="1387">
        <f t="shared" si="29"/>
        <v>5</v>
      </c>
      <c r="F545" s="1311" t="s">
        <v>4523</v>
      </c>
      <c r="G545" s="1311"/>
      <c r="H545" s="1311"/>
      <c r="I545" s="1323" t="s">
        <v>4542</v>
      </c>
      <c r="J545" s="1324" t="s">
        <v>4543</v>
      </c>
      <c r="K545" s="1324"/>
      <c r="L545" s="1324" t="s">
        <v>4544</v>
      </c>
      <c r="M545" s="1324"/>
      <c r="N545" s="1324"/>
      <c r="O545" s="1389"/>
    </row>
    <row r="546" spans="2:19" ht="35.1" customHeight="1">
      <c r="B546" s="1384" t="s">
        <v>4689</v>
      </c>
      <c r="C546" s="1385">
        <v>15</v>
      </c>
      <c r="D546" s="1386" t="s">
        <v>1255</v>
      </c>
      <c r="E546" s="1387">
        <f t="shared" si="29"/>
        <v>15</v>
      </c>
      <c r="F546" s="1311" t="s">
        <v>4524</v>
      </c>
      <c r="G546" s="1311"/>
      <c r="H546" s="1311"/>
      <c r="I546" s="1982" t="s">
        <v>4548</v>
      </c>
      <c r="J546" s="1983" t="s">
        <v>4549</v>
      </c>
      <c r="K546" s="1983"/>
      <c r="L546" s="1983" t="s">
        <v>4550</v>
      </c>
      <c r="M546" s="1983"/>
      <c r="N546" s="1983"/>
      <c r="O546" s="1984"/>
    </row>
    <row r="547" spans="2:19" ht="35.1" customHeight="1">
      <c r="B547" s="1384" t="s">
        <v>4690</v>
      </c>
      <c r="C547" s="1385">
        <v>8</v>
      </c>
      <c r="D547" s="1386" t="s">
        <v>1255</v>
      </c>
      <c r="E547" s="1387">
        <f t="shared" si="29"/>
        <v>8</v>
      </c>
      <c r="F547" s="1311" t="s">
        <v>5490</v>
      </c>
      <c r="G547" s="1311"/>
      <c r="H547" s="1311"/>
      <c r="I547" s="1982"/>
      <c r="J547" s="1983"/>
      <c r="K547" s="1983"/>
      <c r="L547" s="1983"/>
      <c r="M547" s="1983"/>
      <c r="N547" s="1983"/>
      <c r="O547" s="1984"/>
    </row>
    <row r="548" spans="2:19" ht="35.1" customHeight="1">
      <c r="B548" s="1384" t="s">
        <v>3620</v>
      </c>
      <c r="C548" s="1385">
        <v>16</v>
      </c>
      <c r="D548" s="1386" t="s">
        <v>1255</v>
      </c>
      <c r="E548" s="1387">
        <f t="shared" si="29"/>
        <v>16</v>
      </c>
      <c r="F548" s="1311" t="s">
        <v>4525</v>
      </c>
      <c r="G548" s="1311"/>
      <c r="H548" s="1311"/>
      <c r="I548" s="1390"/>
      <c r="J548" s="1390"/>
      <c r="K548" s="1390"/>
      <c r="L548" s="1390"/>
      <c r="M548" s="1390"/>
      <c r="N548" s="1390"/>
      <c r="O548" s="1391"/>
    </row>
    <row r="549" spans="2:19" ht="35.1" customHeight="1">
      <c r="B549" s="1384" t="s">
        <v>3624</v>
      </c>
      <c r="C549" s="1385">
        <v>4</v>
      </c>
      <c r="D549" s="1386" t="s">
        <v>1255</v>
      </c>
      <c r="E549" s="1387">
        <f t="shared" si="29"/>
        <v>4</v>
      </c>
      <c r="F549" s="1311"/>
      <c r="G549" s="1311"/>
      <c r="H549" s="1311"/>
      <c r="I549" s="1390"/>
      <c r="J549" s="1390"/>
      <c r="K549" s="1390"/>
      <c r="L549" s="1390"/>
      <c r="M549" s="1390"/>
      <c r="N549" s="1390"/>
      <c r="O549" s="1391"/>
    </row>
    <row r="550" spans="2:19" ht="35.1" customHeight="1">
      <c r="B550" s="1375"/>
      <c r="C550" s="1297"/>
      <c r="D550" s="1297"/>
      <c r="E550" s="1297"/>
      <c r="F550" s="1301"/>
      <c r="G550" s="1301"/>
      <c r="H550" s="1301"/>
      <c r="I550" s="1301"/>
      <c r="J550" s="1301"/>
      <c r="K550" s="1301"/>
      <c r="L550" s="1301"/>
      <c r="M550" s="1301"/>
      <c r="N550" s="1301"/>
      <c r="O550" s="1394"/>
    </row>
    <row r="551" spans="2:19" ht="35.1" customHeight="1">
      <c r="B551" s="1392" t="s">
        <v>4691</v>
      </c>
      <c r="C551" s="1974" t="s">
        <v>5512</v>
      </c>
      <c r="D551" s="1974"/>
      <c r="E551" s="1974"/>
      <c r="F551" s="1974"/>
      <c r="G551" s="1974"/>
      <c r="H551" s="1974"/>
      <c r="I551" s="1974"/>
      <c r="J551" s="1974"/>
      <c r="K551" s="1974"/>
      <c r="L551" s="1974"/>
      <c r="M551" s="1974"/>
      <c r="N551" s="1974"/>
      <c r="O551" s="1975"/>
    </row>
    <row r="552" spans="2:19" ht="35.1" customHeight="1" thickBot="1">
      <c r="B552" s="1393" t="s">
        <v>4692</v>
      </c>
      <c r="C552" s="1976" t="s">
        <v>5492</v>
      </c>
      <c r="D552" s="1976"/>
      <c r="E552" s="1976"/>
      <c r="F552" s="1976"/>
      <c r="G552" s="1976"/>
      <c r="H552" s="1976"/>
      <c r="I552" s="1976"/>
      <c r="J552" s="1976"/>
      <c r="K552" s="1976"/>
      <c r="L552" s="1976"/>
      <c r="M552" s="1976"/>
      <c r="N552" s="1976"/>
      <c r="O552" s="1977"/>
    </row>
    <row r="553" spans="2:19" ht="35.1" customHeight="1" thickBot="1">
      <c r="B553" s="1339" t="s">
        <v>4677</v>
      </c>
      <c r="C553" s="1340" t="str">
        <f>"▼cellule "&amp;ADDRESS(ROW(C555),COLUMN(C555),4)&amp;" "&amp;"choisir Portion ou POIDS PRINCIPAL"</f>
        <v>▼cellule C555 choisir Portion ou POIDS PRINCIPAL</v>
      </c>
      <c r="D553" s="1341"/>
      <c r="E553" s="1297"/>
      <c r="F553" s="1297"/>
      <c r="G553" s="1297"/>
      <c r="H553" s="1297"/>
      <c r="I553" s="1297"/>
      <c r="J553" s="1297"/>
      <c r="K553" s="1297"/>
      <c r="L553" s="1297"/>
      <c r="M553" s="1297"/>
      <c r="N553" s="1297"/>
      <c r="O553" s="1297"/>
    </row>
    <row r="554" spans="2:19" ht="35.1" customHeight="1">
      <c r="B554" s="1395" t="s">
        <v>4609</v>
      </c>
      <c r="C554" s="1396" t="s">
        <v>4519</v>
      </c>
      <c r="D554" s="1990" t="s">
        <v>4610</v>
      </c>
      <c r="E554" s="1990"/>
      <c r="F554" s="1344" t="s">
        <v>5451</v>
      </c>
      <c r="G554" s="1345"/>
      <c r="H554" s="1345" t="s">
        <v>5513</v>
      </c>
      <c r="I554" s="1346"/>
      <c r="J554" s="1347" t="str">
        <f>"vous avez choisi"&amp;" "&amp;C555</f>
        <v>vous avez choisi PORTIONS</v>
      </c>
      <c r="K554" s="1348"/>
      <c r="L554" s="1349" t="str">
        <f>IF(AND(G555&lt;&gt;"",K555&lt;&gt;""),"1 seule saisie &gt; Portions ou Principal ?",IF(AND(G555="",ISNUMBER(K555)),K555&amp;" "&amp;M555&amp;" "&amp;J555,IF(AND(K555="",ISNUMBER(G555)),G555&amp;" "&amp;F555,"")))</f>
        <v>1 seule saisie &gt; Portions ou Principal ?</v>
      </c>
      <c r="M554" s="1346"/>
      <c r="N554" s="1346"/>
      <c r="O554" s="1350"/>
      <c r="Q554" s="1305" t="s">
        <v>4558</v>
      </c>
      <c r="R554" s="1305" t="s">
        <v>4559</v>
      </c>
      <c r="S554" s="1305"/>
    </row>
    <row r="555" spans="2:19" ht="35.1" customHeight="1">
      <c r="B555" s="1351" t="s">
        <v>4535</v>
      </c>
      <c r="C555" s="1352" t="s">
        <v>4538</v>
      </c>
      <c r="D555" s="1353" t="s">
        <v>3503</v>
      </c>
      <c r="E555" s="1354">
        <v>10</v>
      </c>
      <c r="F555" s="1355" t="s">
        <v>4678</v>
      </c>
      <c r="G555" s="1356">
        <v>10</v>
      </c>
      <c r="H555" s="1353" t="s">
        <v>4679</v>
      </c>
      <c r="I555" s="1357">
        <v>2</v>
      </c>
      <c r="J555" s="1355" t="s">
        <v>4680</v>
      </c>
      <c r="K555" s="1358">
        <v>2</v>
      </c>
      <c r="L555" s="1359" t="s">
        <v>4681</v>
      </c>
      <c r="M555" s="1360" t="s">
        <v>1239</v>
      </c>
      <c r="N555" s="1361" t="str">
        <f>"COEFFICIENT "&amp;" "&amp;C555</f>
        <v>COEFFICIENT  PORTIONS</v>
      </c>
      <c r="O555" s="1362">
        <f>IFERROR(IF(C555="PORTIONS",G555/E555,K555/I555),1)</f>
        <v>1</v>
      </c>
      <c r="Q555" s="1326" t="s">
        <v>4563</v>
      </c>
      <c r="R555" s="1327" t="s">
        <v>4564</v>
      </c>
      <c r="S555" s="1327"/>
    </row>
    <row r="556" spans="2:19" ht="35.1" customHeight="1">
      <c r="B556" s="1351" t="s">
        <v>5401</v>
      </c>
      <c r="C556" s="1363">
        <v>75</v>
      </c>
      <c r="D556" s="1364" t="s">
        <v>5402</v>
      </c>
      <c r="E556" s="1365" t="s">
        <v>5415</v>
      </c>
      <c r="F556" s="1364" t="s">
        <v>4682</v>
      </c>
      <c r="G556" s="1366" t="s">
        <v>5161</v>
      </c>
      <c r="H556" s="1353" t="s">
        <v>4683</v>
      </c>
      <c r="I556" s="1367" t="s">
        <v>5513</v>
      </c>
      <c r="J556" s="1353" t="s">
        <v>3891</v>
      </c>
      <c r="K556" s="1368" t="s">
        <v>185</v>
      </c>
      <c r="L556" s="1369" t="s">
        <v>4684</v>
      </c>
      <c r="M556" s="1370" t="s">
        <v>5411</v>
      </c>
      <c r="N556" s="1371" t="s">
        <v>4685</v>
      </c>
      <c r="O556" s="1372" t="s">
        <v>5410</v>
      </c>
      <c r="Q556" s="1326" t="s">
        <v>5421</v>
      </c>
      <c r="R556" s="1327" t="s">
        <v>5422</v>
      </c>
      <c r="S556" s="1327"/>
    </row>
    <row r="557" spans="2:19" ht="35.1" customHeight="1">
      <c r="B557" s="1373" t="s">
        <v>4686</v>
      </c>
      <c r="C557" s="1979" t="s">
        <v>5487</v>
      </c>
      <c r="D557" s="1979"/>
      <c r="E557" s="1979"/>
      <c r="F557" s="1979"/>
      <c r="G557" s="1979"/>
      <c r="H557" s="1374" t="s">
        <v>5407</v>
      </c>
      <c r="I557" s="1979" t="s">
        <v>5511</v>
      </c>
      <c r="J557" s="1979"/>
      <c r="K557" s="1979"/>
      <c r="L557" s="1374" t="s">
        <v>4687</v>
      </c>
      <c r="M557" s="1980" t="s">
        <v>5489</v>
      </c>
      <c r="N557" s="1980"/>
      <c r="O557" s="1981"/>
      <c r="Q557" s="1326" t="s">
        <v>5425</v>
      </c>
      <c r="R557" s="1327" t="s">
        <v>5426</v>
      </c>
      <c r="S557" s="1327"/>
    </row>
    <row r="558" spans="2:19" ht="35.1" customHeight="1">
      <c r="B558" s="1375"/>
      <c r="C558" s="1297"/>
      <c r="D558" s="1297"/>
      <c r="E558" s="1376"/>
      <c r="F558" s="1377" t="str">
        <f>"cellule "&amp;ADDRESS(ROW(C555),COLUMN(C555),4)</f>
        <v>cellule C555</v>
      </c>
      <c r="G558" s="1378"/>
      <c r="H558" s="1378"/>
      <c r="I558" s="1301"/>
      <c r="J558" s="1301"/>
      <c r="K558" s="1301"/>
      <c r="L558" s="1301"/>
      <c r="M558" s="1301"/>
      <c r="N558" s="1301"/>
      <c r="O558" s="1379"/>
      <c r="Q558" s="1326" t="s">
        <v>5428</v>
      </c>
      <c r="R558" s="1327" t="s">
        <v>5429</v>
      </c>
      <c r="S558" s="1327"/>
    </row>
    <row r="559" spans="2:19" ht="35.1" customHeight="1">
      <c r="B559" s="1380" t="s">
        <v>911</v>
      </c>
      <c r="C559" s="1381" t="s">
        <v>912</v>
      </c>
      <c r="D559" s="1381" t="s">
        <v>3517</v>
      </c>
      <c r="E559" s="1381" t="s">
        <v>914</v>
      </c>
      <c r="F559" s="1382" t="s">
        <v>4514</v>
      </c>
      <c r="G559" s="1382"/>
      <c r="H559" s="1382"/>
      <c r="I559" s="1305" t="s">
        <v>4535</v>
      </c>
      <c r="J559" s="1305" t="s">
        <v>3888</v>
      </c>
      <c r="K559" s="1305"/>
      <c r="L559" s="1305" t="s">
        <v>4536</v>
      </c>
      <c r="M559" s="1305"/>
      <c r="N559" s="1305"/>
      <c r="O559" s="1383"/>
      <c r="Q559" s="1326" t="s">
        <v>5431</v>
      </c>
      <c r="R559" s="1327" t="s">
        <v>5432</v>
      </c>
      <c r="S559" s="1327"/>
    </row>
    <row r="560" spans="2:19" ht="35.1" customHeight="1">
      <c r="B560" s="1384" t="s">
        <v>4610</v>
      </c>
      <c r="C560" s="1385">
        <v>2</v>
      </c>
      <c r="D560" s="1386" t="s">
        <v>1239</v>
      </c>
      <c r="E560" s="1387">
        <f t="shared" ref="E560:E565" si="30">IF(C560="","",IF(OR(D560="KG",D560="L"),ROUND(C560*$O$555,2),ROUND(C560*$O$555,0)))</f>
        <v>2</v>
      </c>
      <c r="F560" s="1311" t="s">
        <v>4517</v>
      </c>
      <c r="G560" s="1311"/>
      <c r="H560" s="1311"/>
      <c r="I560" s="1388" t="s">
        <v>4538</v>
      </c>
      <c r="J560" s="1324" t="s">
        <v>4539</v>
      </c>
      <c r="K560" s="1324"/>
      <c r="L560" s="1324" t="s">
        <v>4540</v>
      </c>
      <c r="M560" s="1324"/>
      <c r="N560" s="1324"/>
      <c r="O560" s="1389"/>
    </row>
    <row r="561" spans="2:19" ht="35.1" customHeight="1">
      <c r="B561" s="1384" t="s">
        <v>4688</v>
      </c>
      <c r="C561" s="1385">
        <v>5</v>
      </c>
      <c r="D561" s="1386" t="s">
        <v>1289</v>
      </c>
      <c r="E561" s="1387">
        <f t="shared" si="30"/>
        <v>5</v>
      </c>
      <c r="F561" s="1311" t="s">
        <v>4523</v>
      </c>
      <c r="G561" s="1311"/>
      <c r="H561" s="1311"/>
      <c r="I561" s="1323" t="s">
        <v>4542</v>
      </c>
      <c r="J561" s="1324" t="s">
        <v>4543</v>
      </c>
      <c r="K561" s="1324"/>
      <c r="L561" s="1324" t="s">
        <v>4544</v>
      </c>
      <c r="M561" s="1324"/>
      <c r="N561" s="1324"/>
      <c r="O561" s="1389"/>
    </row>
    <row r="562" spans="2:19" ht="35.1" customHeight="1">
      <c r="B562" s="1384" t="s">
        <v>4694</v>
      </c>
      <c r="C562" s="1385">
        <v>8</v>
      </c>
      <c r="D562" s="1386" t="s">
        <v>1289</v>
      </c>
      <c r="E562" s="1387">
        <f t="shared" si="30"/>
        <v>8</v>
      </c>
      <c r="F562" s="1311" t="s">
        <v>4524</v>
      </c>
      <c r="G562" s="1311"/>
      <c r="H562" s="1311"/>
      <c r="I562" s="1982" t="s">
        <v>4548</v>
      </c>
      <c r="J562" s="1983" t="s">
        <v>4549</v>
      </c>
      <c r="K562" s="1983"/>
      <c r="L562" s="1983" t="s">
        <v>4550</v>
      </c>
      <c r="M562" s="1983"/>
      <c r="N562" s="1983"/>
      <c r="O562" s="1984"/>
    </row>
    <row r="563" spans="2:19" ht="35.1" customHeight="1">
      <c r="B563" s="1384" t="s">
        <v>4690</v>
      </c>
      <c r="C563" s="1385">
        <v>8</v>
      </c>
      <c r="D563" s="1386" t="s">
        <v>1255</v>
      </c>
      <c r="E563" s="1387">
        <f t="shared" si="30"/>
        <v>8</v>
      </c>
      <c r="F563" s="1311" t="s">
        <v>5490</v>
      </c>
      <c r="G563" s="1311"/>
      <c r="H563" s="1311"/>
      <c r="I563" s="1982"/>
      <c r="J563" s="1983"/>
      <c r="K563" s="1983"/>
      <c r="L563" s="1983"/>
      <c r="M563" s="1983"/>
      <c r="N563" s="1983"/>
      <c r="O563" s="1984"/>
    </row>
    <row r="564" spans="2:19" ht="35.1" customHeight="1">
      <c r="B564" s="1384" t="s">
        <v>3620</v>
      </c>
      <c r="C564" s="1385">
        <v>16</v>
      </c>
      <c r="D564" s="1386" t="s">
        <v>1255</v>
      </c>
      <c r="E564" s="1387">
        <f t="shared" si="30"/>
        <v>16</v>
      </c>
      <c r="F564" s="1311" t="s">
        <v>4525</v>
      </c>
      <c r="G564" s="1311"/>
      <c r="H564" s="1311"/>
      <c r="I564" s="1390"/>
      <c r="J564" s="1390"/>
      <c r="K564" s="1390"/>
      <c r="L564" s="1390"/>
      <c r="M564" s="1390"/>
      <c r="N564" s="1390"/>
      <c r="O564" s="1391"/>
    </row>
    <row r="565" spans="2:19" ht="35.1" customHeight="1">
      <c r="B565" s="1384" t="s">
        <v>3624</v>
      </c>
      <c r="C565" s="1385">
        <v>4</v>
      </c>
      <c r="D565" s="1386" t="s">
        <v>1255</v>
      </c>
      <c r="E565" s="1387">
        <f t="shared" si="30"/>
        <v>4</v>
      </c>
      <c r="F565" s="1311"/>
      <c r="G565" s="1311"/>
      <c r="H565" s="1311"/>
      <c r="I565" s="1390"/>
      <c r="J565" s="1390"/>
      <c r="K565" s="1390"/>
      <c r="L565" s="1390"/>
      <c r="M565" s="1390"/>
      <c r="N565" s="1390"/>
      <c r="O565" s="1391"/>
    </row>
    <row r="566" spans="2:19" ht="35.1" customHeight="1">
      <c r="B566" s="1375"/>
      <c r="C566" s="1297"/>
      <c r="D566" s="1297"/>
      <c r="E566" s="1297"/>
      <c r="F566" s="1301"/>
      <c r="G566" s="1301"/>
      <c r="H566" s="1301"/>
      <c r="I566" s="1301"/>
      <c r="J566" s="1301"/>
      <c r="K566" s="1301"/>
      <c r="L566" s="1301"/>
      <c r="M566" s="1301"/>
      <c r="N566" s="1301"/>
      <c r="O566" s="1394"/>
    </row>
    <row r="567" spans="2:19" ht="35.1" customHeight="1">
      <c r="B567" s="1392" t="s">
        <v>4691</v>
      </c>
      <c r="C567" s="1974" t="s">
        <v>5512</v>
      </c>
      <c r="D567" s="1974"/>
      <c r="E567" s="1974"/>
      <c r="F567" s="1974"/>
      <c r="G567" s="1974"/>
      <c r="H567" s="1974"/>
      <c r="I567" s="1974"/>
      <c r="J567" s="1974"/>
      <c r="K567" s="1974"/>
      <c r="L567" s="1974"/>
      <c r="M567" s="1974"/>
      <c r="N567" s="1974"/>
      <c r="O567" s="1975"/>
    </row>
    <row r="568" spans="2:19" ht="35.1" customHeight="1" thickBot="1">
      <c r="B568" s="1393" t="s">
        <v>4692</v>
      </c>
      <c r="C568" s="1976" t="s">
        <v>5492</v>
      </c>
      <c r="D568" s="1976"/>
      <c r="E568" s="1976"/>
      <c r="F568" s="1976"/>
      <c r="G568" s="1976"/>
      <c r="H568" s="1976"/>
      <c r="I568" s="1976"/>
      <c r="J568" s="1976"/>
      <c r="K568" s="1976"/>
      <c r="L568" s="1976"/>
      <c r="M568" s="1976"/>
      <c r="N568" s="1976"/>
      <c r="O568" s="1977"/>
    </row>
    <row r="569" spans="2:19" ht="35.1" customHeight="1" thickBot="1">
      <c r="B569" s="1339" t="s">
        <v>4677</v>
      </c>
      <c r="C569" s="1340" t="str">
        <f>"▼cellule "&amp;ADDRESS(ROW(C571),COLUMN(C571),4)&amp;" "&amp;"choisir Portion ou POIDS PRINCIPAL"</f>
        <v>▼cellule C571 choisir Portion ou POIDS PRINCIPAL</v>
      </c>
      <c r="D569" s="1341"/>
      <c r="E569" s="1297"/>
      <c r="F569" s="1297"/>
      <c r="G569" s="1297"/>
      <c r="H569" s="1297"/>
      <c r="I569" s="1297"/>
      <c r="J569" s="1297"/>
      <c r="K569" s="1297"/>
      <c r="L569" s="1297"/>
      <c r="M569" s="1297"/>
      <c r="N569" s="1297"/>
      <c r="O569" s="1297"/>
    </row>
    <row r="570" spans="2:19" ht="35.1" customHeight="1">
      <c r="B570" s="1395" t="s">
        <v>4613</v>
      </c>
      <c r="C570" s="1396" t="s">
        <v>4519</v>
      </c>
      <c r="D570" s="1990" t="s">
        <v>4610</v>
      </c>
      <c r="E570" s="1990"/>
      <c r="F570" s="1344" t="s">
        <v>5451</v>
      </c>
      <c r="G570" s="1345"/>
      <c r="H570" s="1345" t="s">
        <v>5513</v>
      </c>
      <c r="I570" s="1346"/>
      <c r="J570" s="1347" t="str">
        <f>"vous avez choisi"&amp;" "&amp;C571</f>
        <v>vous avez choisi PORTIONS</v>
      </c>
      <c r="K570" s="1348"/>
      <c r="L570" s="1349" t="str">
        <f>IF(AND(G571&lt;&gt;"",K571&lt;&gt;""),"1 seule saisie &gt; Portions ou Principal ?",IF(AND(G571="",ISNUMBER(K571)),K571&amp;" "&amp;M571&amp;" "&amp;J571,IF(AND(K571="",ISNUMBER(G571)),G571&amp;" "&amp;F571,"")))</f>
        <v>1 seule saisie &gt; Portions ou Principal ?</v>
      </c>
      <c r="M570" s="1346"/>
      <c r="N570" s="1346"/>
      <c r="O570" s="1350"/>
      <c r="Q570" s="1305" t="s">
        <v>4558</v>
      </c>
      <c r="R570" s="1305" t="s">
        <v>4559</v>
      </c>
      <c r="S570" s="1305"/>
    </row>
    <row r="571" spans="2:19" ht="35.1" customHeight="1">
      <c r="B571" s="1351" t="s">
        <v>4535</v>
      </c>
      <c r="C571" s="1352" t="s">
        <v>4538</v>
      </c>
      <c r="D571" s="1353" t="s">
        <v>3503</v>
      </c>
      <c r="E571" s="1354">
        <v>10</v>
      </c>
      <c r="F571" s="1355" t="s">
        <v>4678</v>
      </c>
      <c r="G571" s="1356">
        <v>10</v>
      </c>
      <c r="H571" s="1353" t="s">
        <v>4679</v>
      </c>
      <c r="I571" s="1357">
        <v>2</v>
      </c>
      <c r="J571" s="1355" t="s">
        <v>4680</v>
      </c>
      <c r="K571" s="1358">
        <v>2</v>
      </c>
      <c r="L571" s="1359" t="s">
        <v>4681</v>
      </c>
      <c r="M571" s="1360" t="s">
        <v>1239</v>
      </c>
      <c r="N571" s="1361" t="str">
        <f>"COEFFICIENT "&amp;" "&amp;C571</f>
        <v>COEFFICIENT  PORTIONS</v>
      </c>
      <c r="O571" s="1362">
        <f>IFERROR(IF(C571="PORTIONS",G571/E571,K571/I571),1)</f>
        <v>1</v>
      </c>
      <c r="Q571" s="1326" t="s">
        <v>4563</v>
      </c>
      <c r="R571" s="1327" t="s">
        <v>4564</v>
      </c>
      <c r="S571" s="1327"/>
    </row>
    <row r="572" spans="2:19" ht="35.1" customHeight="1">
      <c r="B572" s="1351" t="s">
        <v>5401</v>
      </c>
      <c r="C572" s="1363">
        <v>75</v>
      </c>
      <c r="D572" s="1364" t="s">
        <v>5402</v>
      </c>
      <c r="E572" s="1365" t="s">
        <v>5415</v>
      </c>
      <c r="F572" s="1364" t="s">
        <v>4682</v>
      </c>
      <c r="G572" s="1366" t="s">
        <v>5161</v>
      </c>
      <c r="H572" s="1353" t="s">
        <v>4683</v>
      </c>
      <c r="I572" s="1367" t="s">
        <v>5513</v>
      </c>
      <c r="J572" s="1353" t="s">
        <v>3891</v>
      </c>
      <c r="K572" s="1368" t="s">
        <v>185</v>
      </c>
      <c r="L572" s="1369" t="s">
        <v>4684</v>
      </c>
      <c r="M572" s="1370" t="s">
        <v>5411</v>
      </c>
      <c r="N572" s="1371" t="s">
        <v>4685</v>
      </c>
      <c r="O572" s="1372" t="s">
        <v>5410</v>
      </c>
      <c r="Q572" s="1326" t="s">
        <v>5421</v>
      </c>
      <c r="R572" s="1327" t="s">
        <v>5422</v>
      </c>
      <c r="S572" s="1327"/>
    </row>
    <row r="573" spans="2:19" ht="35.1" customHeight="1">
      <c r="B573" s="1373" t="s">
        <v>4686</v>
      </c>
      <c r="C573" s="1979" t="s">
        <v>5487</v>
      </c>
      <c r="D573" s="1979"/>
      <c r="E573" s="1979"/>
      <c r="F573" s="1979"/>
      <c r="G573" s="1979"/>
      <c r="H573" s="1374" t="s">
        <v>5407</v>
      </c>
      <c r="I573" s="1979" t="s">
        <v>5511</v>
      </c>
      <c r="J573" s="1979"/>
      <c r="K573" s="1979"/>
      <c r="L573" s="1374" t="s">
        <v>4687</v>
      </c>
      <c r="M573" s="1980" t="s">
        <v>5489</v>
      </c>
      <c r="N573" s="1980"/>
      <c r="O573" s="1981"/>
      <c r="Q573" s="1326" t="s">
        <v>5425</v>
      </c>
      <c r="R573" s="1327" t="s">
        <v>5426</v>
      </c>
      <c r="S573" s="1327"/>
    </row>
    <row r="574" spans="2:19" ht="35.1" customHeight="1">
      <c r="B574" s="1375"/>
      <c r="C574" s="1297"/>
      <c r="D574" s="1297"/>
      <c r="E574" s="1376"/>
      <c r="F574" s="1377" t="str">
        <f>"cellule "&amp;ADDRESS(ROW(C571),COLUMN(C571),4)</f>
        <v>cellule C571</v>
      </c>
      <c r="G574" s="1378"/>
      <c r="H574" s="1378"/>
      <c r="I574" s="1301"/>
      <c r="J574" s="1301"/>
      <c r="K574" s="1301"/>
      <c r="L574" s="1301"/>
      <c r="M574" s="1301"/>
      <c r="N574" s="1301"/>
      <c r="O574" s="1379"/>
      <c r="Q574" s="1326" t="s">
        <v>5428</v>
      </c>
      <c r="R574" s="1327" t="s">
        <v>5429</v>
      </c>
      <c r="S574" s="1327"/>
    </row>
    <row r="575" spans="2:19" ht="35.1" customHeight="1">
      <c r="B575" s="1380" t="s">
        <v>911</v>
      </c>
      <c r="C575" s="1381" t="s">
        <v>912</v>
      </c>
      <c r="D575" s="1381" t="s">
        <v>3517</v>
      </c>
      <c r="E575" s="1381" t="s">
        <v>914</v>
      </c>
      <c r="F575" s="1382" t="s">
        <v>4514</v>
      </c>
      <c r="G575" s="1382"/>
      <c r="H575" s="1382"/>
      <c r="I575" s="1305" t="s">
        <v>4535</v>
      </c>
      <c r="J575" s="1305" t="s">
        <v>3888</v>
      </c>
      <c r="K575" s="1305"/>
      <c r="L575" s="1305" t="s">
        <v>4536</v>
      </c>
      <c r="M575" s="1305"/>
      <c r="N575" s="1305"/>
      <c r="O575" s="1383"/>
      <c r="Q575" s="1326" t="s">
        <v>5431</v>
      </c>
      <c r="R575" s="1327" t="s">
        <v>5432</v>
      </c>
      <c r="S575" s="1327"/>
    </row>
    <row r="576" spans="2:19" ht="35.1" customHeight="1">
      <c r="B576" s="1384" t="s">
        <v>4610</v>
      </c>
      <c r="C576" s="1385">
        <v>2</v>
      </c>
      <c r="D576" s="1386" t="s">
        <v>1239</v>
      </c>
      <c r="E576" s="1387">
        <f t="shared" ref="E576:E581" si="31">IF(C576="","",IF(OR(D576="KG",D576="L"),ROUND(C576*$O$571,2),ROUND(C576*$O$571,0)))</f>
        <v>2</v>
      </c>
      <c r="F576" s="1311" t="s">
        <v>4517</v>
      </c>
      <c r="G576" s="1311"/>
      <c r="H576" s="1311"/>
      <c r="I576" s="1388" t="s">
        <v>4538</v>
      </c>
      <c r="J576" s="1324" t="s">
        <v>4539</v>
      </c>
      <c r="K576" s="1324"/>
      <c r="L576" s="1324" t="s">
        <v>4540</v>
      </c>
      <c r="M576" s="1324"/>
      <c r="N576" s="1324"/>
      <c r="O576" s="1389"/>
    </row>
    <row r="577" spans="2:19" ht="35.1" customHeight="1">
      <c r="B577" s="1384" t="s">
        <v>4688</v>
      </c>
      <c r="C577" s="1385">
        <v>5</v>
      </c>
      <c r="D577" s="1386" t="s">
        <v>1289</v>
      </c>
      <c r="E577" s="1387">
        <f t="shared" si="31"/>
        <v>5</v>
      </c>
      <c r="F577" s="1311" t="s">
        <v>4523</v>
      </c>
      <c r="G577" s="1311"/>
      <c r="H577" s="1311"/>
      <c r="I577" s="1323" t="s">
        <v>4542</v>
      </c>
      <c r="J577" s="1324" t="s">
        <v>4543</v>
      </c>
      <c r="K577" s="1324"/>
      <c r="L577" s="1324" t="s">
        <v>4544</v>
      </c>
      <c r="M577" s="1324"/>
      <c r="N577" s="1324"/>
      <c r="O577" s="1389"/>
    </row>
    <row r="578" spans="2:19" ht="35.1" customHeight="1">
      <c r="B578" s="1384" t="s">
        <v>3643</v>
      </c>
      <c r="C578" s="1385">
        <v>80</v>
      </c>
      <c r="D578" s="1386" t="s">
        <v>1255</v>
      </c>
      <c r="E578" s="1387">
        <f t="shared" si="31"/>
        <v>80</v>
      </c>
      <c r="F578" s="1311" t="s">
        <v>4524</v>
      </c>
      <c r="G578" s="1311"/>
      <c r="H578" s="1311"/>
      <c r="I578" s="1982" t="s">
        <v>4548</v>
      </c>
      <c r="J578" s="1983" t="s">
        <v>4549</v>
      </c>
      <c r="K578" s="1983"/>
      <c r="L578" s="1983" t="s">
        <v>4550</v>
      </c>
      <c r="M578" s="1983"/>
      <c r="N578" s="1983"/>
      <c r="O578" s="1984"/>
    </row>
    <row r="579" spans="2:19" ht="35.1" customHeight="1">
      <c r="B579" s="1384" t="s">
        <v>4690</v>
      </c>
      <c r="C579" s="1385">
        <v>8</v>
      </c>
      <c r="D579" s="1386" t="s">
        <v>1255</v>
      </c>
      <c r="E579" s="1387">
        <f t="shared" si="31"/>
        <v>8</v>
      </c>
      <c r="F579" s="1311" t="s">
        <v>5490</v>
      </c>
      <c r="G579" s="1311"/>
      <c r="H579" s="1311"/>
      <c r="I579" s="1982"/>
      <c r="J579" s="1983"/>
      <c r="K579" s="1983"/>
      <c r="L579" s="1983"/>
      <c r="M579" s="1983"/>
      <c r="N579" s="1983"/>
      <c r="O579" s="1984"/>
    </row>
    <row r="580" spans="2:19" ht="35.1" customHeight="1">
      <c r="B580" s="1384" t="s">
        <v>3620</v>
      </c>
      <c r="C580" s="1385">
        <v>16</v>
      </c>
      <c r="D580" s="1386" t="s">
        <v>1255</v>
      </c>
      <c r="E580" s="1387">
        <f t="shared" si="31"/>
        <v>16</v>
      </c>
      <c r="F580" s="1311" t="s">
        <v>4525</v>
      </c>
      <c r="G580" s="1311"/>
      <c r="H580" s="1311"/>
      <c r="I580" s="1390"/>
      <c r="J580" s="1390"/>
      <c r="K580" s="1390"/>
      <c r="L580" s="1390"/>
      <c r="M580" s="1390"/>
      <c r="N580" s="1390"/>
      <c r="O580" s="1391"/>
    </row>
    <row r="581" spans="2:19" ht="35.1" customHeight="1">
      <c r="B581" s="1384" t="s">
        <v>3624</v>
      </c>
      <c r="C581" s="1385">
        <v>4</v>
      </c>
      <c r="D581" s="1386" t="s">
        <v>1255</v>
      </c>
      <c r="E581" s="1387">
        <f t="shared" si="31"/>
        <v>4</v>
      </c>
      <c r="F581" s="1311"/>
      <c r="G581" s="1311"/>
      <c r="H581" s="1311"/>
      <c r="I581" s="1390"/>
      <c r="J581" s="1390"/>
      <c r="K581" s="1390"/>
      <c r="L581" s="1390"/>
      <c r="M581" s="1390"/>
      <c r="N581" s="1390"/>
      <c r="O581" s="1391"/>
    </row>
    <row r="582" spans="2:19" ht="35.1" customHeight="1">
      <c r="B582" s="1375"/>
      <c r="C582" s="1297"/>
      <c r="D582" s="1297"/>
      <c r="E582" s="1297"/>
      <c r="F582" s="1301"/>
      <c r="G582" s="1301"/>
      <c r="H582" s="1301"/>
      <c r="I582" s="1301"/>
      <c r="J582" s="1301"/>
      <c r="K582" s="1301"/>
      <c r="L582" s="1301"/>
      <c r="M582" s="1301"/>
      <c r="N582" s="1301"/>
      <c r="O582" s="1394"/>
    </row>
    <row r="583" spans="2:19" ht="35.1" customHeight="1">
      <c r="B583" s="1392" t="s">
        <v>4691</v>
      </c>
      <c r="C583" s="1974" t="s">
        <v>5512</v>
      </c>
      <c r="D583" s="1974"/>
      <c r="E583" s="1974"/>
      <c r="F583" s="1974"/>
      <c r="G583" s="1974"/>
      <c r="H583" s="1974"/>
      <c r="I583" s="1974"/>
      <c r="J583" s="1974"/>
      <c r="K583" s="1974"/>
      <c r="L583" s="1974"/>
      <c r="M583" s="1974"/>
      <c r="N583" s="1974"/>
      <c r="O583" s="1975"/>
    </row>
    <row r="584" spans="2:19" ht="35.1" customHeight="1" thickBot="1">
      <c r="B584" s="1393" t="s">
        <v>4692</v>
      </c>
      <c r="C584" s="1976" t="s">
        <v>5492</v>
      </c>
      <c r="D584" s="1976"/>
      <c r="E584" s="1976"/>
      <c r="F584" s="1976"/>
      <c r="G584" s="1976"/>
      <c r="H584" s="1976"/>
      <c r="I584" s="1976"/>
      <c r="J584" s="1976"/>
      <c r="K584" s="1976"/>
      <c r="L584" s="1976"/>
      <c r="M584" s="1976"/>
      <c r="N584" s="1976"/>
      <c r="O584" s="1977"/>
    </row>
    <row r="585" spans="2:19" ht="35.1" customHeight="1" thickBot="1">
      <c r="B585" s="1339" t="s">
        <v>4677</v>
      </c>
      <c r="C585" s="1340" t="str">
        <f>"▼cellule "&amp;ADDRESS(ROW(C587),COLUMN(C587),4)&amp;" "&amp;"choisir Portion ou POIDS PRINCIPAL"</f>
        <v>▼cellule C587 choisir Portion ou POIDS PRINCIPAL</v>
      </c>
      <c r="D585" s="1341"/>
      <c r="E585" s="1297"/>
      <c r="F585" s="1297"/>
      <c r="G585" s="1297"/>
      <c r="H585" s="1297"/>
      <c r="I585" s="1297"/>
      <c r="J585" s="1297"/>
      <c r="K585" s="1297"/>
      <c r="L585" s="1297"/>
      <c r="M585" s="1297"/>
      <c r="N585" s="1297"/>
      <c r="O585" s="1297"/>
    </row>
    <row r="586" spans="2:19" ht="35.1" customHeight="1">
      <c r="B586" s="1395" t="s">
        <v>4615</v>
      </c>
      <c r="C586" s="1396" t="s">
        <v>4519</v>
      </c>
      <c r="D586" s="1990" t="s">
        <v>356</v>
      </c>
      <c r="E586" s="1990"/>
      <c r="F586" s="1344" t="s">
        <v>4616</v>
      </c>
      <c r="G586" s="1345"/>
      <c r="H586" s="1345" t="s">
        <v>5514</v>
      </c>
      <c r="I586" s="1346"/>
      <c r="J586" s="1347" t="str">
        <f>"vous avez choisi"&amp;" "&amp;C587</f>
        <v>vous avez choisi PORTIONS</v>
      </c>
      <c r="K586" s="1348"/>
      <c r="L586" s="1349" t="str">
        <f>IF(AND(G587&lt;&gt;"",K587&lt;&gt;""),"1 seule saisie &gt; Portions ou Principal ?",IF(AND(G587="",ISNUMBER(K587)),K587&amp;" "&amp;M587&amp;" "&amp;J587,IF(AND(K587="",ISNUMBER(G587)),G587&amp;" "&amp;F587,"")))</f>
        <v>1 seule saisie &gt; Portions ou Principal ?</v>
      </c>
      <c r="M586" s="1346"/>
      <c r="N586" s="1346"/>
      <c r="O586" s="1350"/>
      <c r="Q586" s="1305" t="s">
        <v>4558</v>
      </c>
      <c r="R586" s="1305" t="s">
        <v>4559</v>
      </c>
      <c r="S586" s="1305"/>
    </row>
    <row r="587" spans="2:19" ht="35.1" customHeight="1">
      <c r="B587" s="1351" t="s">
        <v>4535</v>
      </c>
      <c r="C587" s="1352" t="s">
        <v>4538</v>
      </c>
      <c r="D587" s="1353" t="s">
        <v>3503</v>
      </c>
      <c r="E587" s="1354">
        <v>10</v>
      </c>
      <c r="F587" s="1355" t="s">
        <v>4678</v>
      </c>
      <c r="G587" s="1356">
        <v>10</v>
      </c>
      <c r="H587" s="1353" t="s">
        <v>4679</v>
      </c>
      <c r="I587" s="1357">
        <v>2.2000000000000002</v>
      </c>
      <c r="J587" s="1355" t="s">
        <v>4680</v>
      </c>
      <c r="K587" s="1358">
        <v>2.2000000000000002</v>
      </c>
      <c r="L587" s="1359" t="s">
        <v>4681</v>
      </c>
      <c r="M587" s="1360" t="s">
        <v>1239</v>
      </c>
      <c r="N587" s="1361" t="str">
        <f>"COEFFICIENT "&amp;" "&amp;C587</f>
        <v>COEFFICIENT  PORTIONS</v>
      </c>
      <c r="O587" s="1362">
        <f>IFERROR(IF(C587="PORTIONS",G587/E587,K587/I587),1)</f>
        <v>1</v>
      </c>
      <c r="Q587" s="1326" t="s">
        <v>4563</v>
      </c>
      <c r="R587" s="1327" t="s">
        <v>4564</v>
      </c>
      <c r="S587" s="1327"/>
    </row>
    <row r="588" spans="2:19" ht="35.1" customHeight="1">
      <c r="B588" s="1351" t="s">
        <v>5401</v>
      </c>
      <c r="C588" s="1363">
        <v>80</v>
      </c>
      <c r="D588" s="1364" t="s">
        <v>5402</v>
      </c>
      <c r="E588" s="1365" t="s">
        <v>5415</v>
      </c>
      <c r="F588" s="1364" t="s">
        <v>4682</v>
      </c>
      <c r="G588" s="1366" t="s">
        <v>5453</v>
      </c>
      <c r="H588" s="1353" t="s">
        <v>4683</v>
      </c>
      <c r="I588" s="1367" t="s">
        <v>5514</v>
      </c>
      <c r="J588" s="1353" t="s">
        <v>3891</v>
      </c>
      <c r="K588" s="1368" t="s">
        <v>5416</v>
      </c>
      <c r="L588" s="1369" t="s">
        <v>4684</v>
      </c>
      <c r="M588" s="1370" t="s">
        <v>5454</v>
      </c>
      <c r="N588" s="1371" t="s">
        <v>4685</v>
      </c>
      <c r="O588" s="1372" t="s">
        <v>5410</v>
      </c>
      <c r="Q588" s="1326" t="s">
        <v>5421</v>
      </c>
      <c r="R588" s="1327" t="s">
        <v>5422</v>
      </c>
      <c r="S588" s="1327"/>
    </row>
    <row r="589" spans="2:19" ht="35.1" customHeight="1">
      <c r="B589" s="1373" t="s">
        <v>4686</v>
      </c>
      <c r="C589" s="1979" t="s">
        <v>5487</v>
      </c>
      <c r="D589" s="1979"/>
      <c r="E589" s="1979"/>
      <c r="F589" s="1979"/>
      <c r="G589" s="1979"/>
      <c r="H589" s="1374" t="s">
        <v>5407</v>
      </c>
      <c r="I589" s="1979" t="s">
        <v>5515</v>
      </c>
      <c r="J589" s="1979"/>
      <c r="K589" s="1979"/>
      <c r="L589" s="1374" t="s">
        <v>4687</v>
      </c>
      <c r="M589" s="1980" t="s">
        <v>5489</v>
      </c>
      <c r="N589" s="1980"/>
      <c r="O589" s="1981"/>
      <c r="Q589" s="1326" t="s">
        <v>5425</v>
      </c>
      <c r="R589" s="1327" t="s">
        <v>5426</v>
      </c>
      <c r="S589" s="1327"/>
    </row>
    <row r="590" spans="2:19" ht="35.1" customHeight="1">
      <c r="B590" s="1375"/>
      <c r="C590" s="1297"/>
      <c r="D590" s="1297"/>
      <c r="E590" s="1376"/>
      <c r="F590" s="1377" t="str">
        <f>"cellule "&amp;ADDRESS(ROW(C587),COLUMN(C587),4)</f>
        <v>cellule C587</v>
      </c>
      <c r="G590" s="1378"/>
      <c r="H590" s="1378"/>
      <c r="I590" s="1301"/>
      <c r="J590" s="1301"/>
      <c r="K590" s="1301"/>
      <c r="L590" s="1301"/>
      <c r="M590" s="1301"/>
      <c r="N590" s="1301"/>
      <c r="O590" s="1379"/>
      <c r="Q590" s="1326" t="s">
        <v>5428</v>
      </c>
      <c r="R590" s="1327" t="s">
        <v>5429</v>
      </c>
      <c r="S590" s="1327"/>
    </row>
    <row r="591" spans="2:19" ht="35.1" customHeight="1">
      <c r="B591" s="1380" t="s">
        <v>911</v>
      </c>
      <c r="C591" s="1381" t="s">
        <v>912</v>
      </c>
      <c r="D591" s="1381" t="s">
        <v>3517</v>
      </c>
      <c r="E591" s="1381" t="s">
        <v>914</v>
      </c>
      <c r="F591" s="1382" t="s">
        <v>4514</v>
      </c>
      <c r="G591" s="1382"/>
      <c r="H591" s="1382"/>
      <c r="I591" s="1305" t="s">
        <v>4535</v>
      </c>
      <c r="J591" s="1305" t="s">
        <v>3888</v>
      </c>
      <c r="K591" s="1305"/>
      <c r="L591" s="1305" t="s">
        <v>4536</v>
      </c>
      <c r="M591" s="1305"/>
      <c r="N591" s="1305"/>
      <c r="O591" s="1383"/>
      <c r="Q591" s="1326" t="s">
        <v>5431</v>
      </c>
      <c r="R591" s="1327" t="s">
        <v>5432</v>
      </c>
      <c r="S591" s="1327"/>
    </row>
    <row r="592" spans="2:19" ht="35.1" customHeight="1">
      <c r="B592" s="1384" t="s">
        <v>356</v>
      </c>
      <c r="C592" s="1385">
        <v>2.2000000000000002</v>
      </c>
      <c r="D592" s="1386" t="s">
        <v>1239</v>
      </c>
      <c r="E592" s="1387">
        <f t="shared" ref="E592:E597" si="32">IF(C592="","",IF(OR(D592="KG",D592="L"),ROUND(C592*$O$587,2),ROUND(C592*$O$587,0)))</f>
        <v>2.2000000000000002</v>
      </c>
      <c r="F592" s="1311" t="s">
        <v>4517</v>
      </c>
      <c r="G592" s="1311"/>
      <c r="H592" s="1311"/>
      <c r="I592" s="1388" t="s">
        <v>4538</v>
      </c>
      <c r="J592" s="1324" t="s">
        <v>4539</v>
      </c>
      <c r="K592" s="1324"/>
      <c r="L592" s="1324" t="s">
        <v>4540</v>
      </c>
      <c r="M592" s="1324"/>
      <c r="N592" s="1324"/>
      <c r="O592" s="1389"/>
    </row>
    <row r="593" spans="2:19" ht="35.1" customHeight="1">
      <c r="B593" s="1384" t="s">
        <v>4688</v>
      </c>
      <c r="C593" s="1385">
        <v>5</v>
      </c>
      <c r="D593" s="1386" t="s">
        <v>1289</v>
      </c>
      <c r="E593" s="1387">
        <f t="shared" si="32"/>
        <v>5</v>
      </c>
      <c r="F593" s="1311" t="s">
        <v>4523</v>
      </c>
      <c r="G593" s="1311"/>
      <c r="H593" s="1311"/>
      <c r="I593" s="1323" t="s">
        <v>4542</v>
      </c>
      <c r="J593" s="1324" t="s">
        <v>4543</v>
      </c>
      <c r="K593" s="1324"/>
      <c r="L593" s="1324" t="s">
        <v>4544</v>
      </c>
      <c r="M593" s="1324"/>
      <c r="N593" s="1324"/>
      <c r="O593" s="1389"/>
    </row>
    <row r="594" spans="2:19" ht="35.1" customHeight="1">
      <c r="B594" s="1384" t="s">
        <v>4689</v>
      </c>
      <c r="C594" s="1385">
        <v>15</v>
      </c>
      <c r="D594" s="1386" t="s">
        <v>1255</v>
      </c>
      <c r="E594" s="1387">
        <f t="shared" si="32"/>
        <v>15</v>
      </c>
      <c r="F594" s="1311" t="s">
        <v>4524</v>
      </c>
      <c r="G594" s="1311"/>
      <c r="H594" s="1311"/>
      <c r="I594" s="1982" t="s">
        <v>4548</v>
      </c>
      <c r="J594" s="1983" t="s">
        <v>4549</v>
      </c>
      <c r="K594" s="1983"/>
      <c r="L594" s="1983" t="s">
        <v>4550</v>
      </c>
      <c r="M594" s="1983"/>
      <c r="N594" s="1983"/>
      <c r="O594" s="1984"/>
    </row>
    <row r="595" spans="2:19" ht="35.1" customHeight="1">
      <c r="B595" s="1384" t="s">
        <v>4690</v>
      </c>
      <c r="C595" s="1385">
        <v>8</v>
      </c>
      <c r="D595" s="1386" t="s">
        <v>1255</v>
      </c>
      <c r="E595" s="1387">
        <f t="shared" si="32"/>
        <v>8</v>
      </c>
      <c r="F595" s="1311" t="s">
        <v>5490</v>
      </c>
      <c r="G595" s="1311"/>
      <c r="H595" s="1311"/>
      <c r="I595" s="1982"/>
      <c r="J595" s="1983"/>
      <c r="K595" s="1983"/>
      <c r="L595" s="1983"/>
      <c r="M595" s="1983"/>
      <c r="N595" s="1983"/>
      <c r="O595" s="1984"/>
    </row>
    <row r="596" spans="2:19" ht="35.1" customHeight="1">
      <c r="B596" s="1384" t="s">
        <v>3620</v>
      </c>
      <c r="C596" s="1385">
        <v>16</v>
      </c>
      <c r="D596" s="1386" t="s">
        <v>1255</v>
      </c>
      <c r="E596" s="1387">
        <f t="shared" si="32"/>
        <v>16</v>
      </c>
      <c r="F596" s="1311" t="s">
        <v>4525</v>
      </c>
      <c r="G596" s="1311"/>
      <c r="H596" s="1311"/>
      <c r="I596" s="1390"/>
      <c r="J596" s="1390"/>
      <c r="K596" s="1390"/>
      <c r="L596" s="1390"/>
      <c r="M596" s="1390"/>
      <c r="N596" s="1390"/>
      <c r="O596" s="1391"/>
    </row>
    <row r="597" spans="2:19" ht="35.1" customHeight="1">
      <c r="B597" s="1384" t="s">
        <v>3624</v>
      </c>
      <c r="C597" s="1385">
        <v>4</v>
      </c>
      <c r="D597" s="1386" t="s">
        <v>1255</v>
      </c>
      <c r="E597" s="1387">
        <f t="shared" si="32"/>
        <v>4</v>
      </c>
      <c r="F597" s="1311"/>
      <c r="G597" s="1311"/>
      <c r="H597" s="1311"/>
      <c r="I597" s="1390"/>
      <c r="J597" s="1390"/>
      <c r="K597" s="1390"/>
      <c r="L597" s="1390"/>
      <c r="M597" s="1390"/>
      <c r="N597" s="1390"/>
      <c r="O597" s="1391"/>
    </row>
    <row r="598" spans="2:19" ht="35.1" customHeight="1">
      <c r="B598" s="1375"/>
      <c r="C598" s="1297"/>
      <c r="D598" s="1297"/>
      <c r="E598" s="1297"/>
      <c r="F598" s="1301"/>
      <c r="G598" s="1301"/>
      <c r="H598" s="1301"/>
      <c r="I598" s="1301"/>
      <c r="J598" s="1301"/>
      <c r="K598" s="1301"/>
      <c r="L598" s="1301"/>
      <c r="M598" s="1301"/>
      <c r="N598" s="1301"/>
      <c r="O598" s="1394"/>
    </row>
    <row r="599" spans="2:19" ht="35.1" customHeight="1">
      <c r="B599" s="1392" t="s">
        <v>4691</v>
      </c>
      <c r="C599" s="1974" t="s">
        <v>5516</v>
      </c>
      <c r="D599" s="1974"/>
      <c r="E599" s="1974"/>
      <c r="F599" s="1974"/>
      <c r="G599" s="1974"/>
      <c r="H599" s="1974"/>
      <c r="I599" s="1974"/>
      <c r="J599" s="1974"/>
      <c r="K599" s="1974"/>
      <c r="L599" s="1974"/>
      <c r="M599" s="1974"/>
      <c r="N599" s="1974"/>
      <c r="O599" s="1975"/>
    </row>
    <row r="600" spans="2:19" ht="35.1" customHeight="1" thickBot="1">
      <c r="B600" s="1393" t="s">
        <v>4692</v>
      </c>
      <c r="C600" s="1976" t="s">
        <v>5492</v>
      </c>
      <c r="D600" s="1976"/>
      <c r="E600" s="1976"/>
      <c r="F600" s="1976"/>
      <c r="G600" s="1976"/>
      <c r="H600" s="1976"/>
      <c r="I600" s="1976"/>
      <c r="J600" s="1976"/>
      <c r="K600" s="1976"/>
      <c r="L600" s="1976"/>
      <c r="M600" s="1976"/>
      <c r="N600" s="1976"/>
      <c r="O600" s="1977"/>
    </row>
    <row r="601" spans="2:19" ht="35.1" customHeight="1" thickBot="1">
      <c r="B601" s="1339" t="s">
        <v>4677</v>
      </c>
      <c r="C601" s="1340" t="str">
        <f>"▼cellule "&amp;ADDRESS(ROW(C603),COLUMN(C603),4)&amp;" "&amp;"choisir Portion ou POIDS PRINCIPAL"</f>
        <v>▼cellule C603 choisir Portion ou POIDS PRINCIPAL</v>
      </c>
      <c r="D601" s="1341"/>
      <c r="E601" s="1297"/>
      <c r="F601" s="1297"/>
      <c r="G601" s="1297"/>
      <c r="H601" s="1297"/>
      <c r="I601" s="1297"/>
      <c r="J601" s="1297"/>
      <c r="K601" s="1297"/>
      <c r="L601" s="1297"/>
      <c r="M601" s="1297"/>
      <c r="N601" s="1297"/>
      <c r="O601" s="1297"/>
    </row>
    <row r="602" spans="2:19" ht="35.1" customHeight="1">
      <c r="B602" s="1395" t="s">
        <v>4619</v>
      </c>
      <c r="C602" s="1396" t="s">
        <v>4519</v>
      </c>
      <c r="D602" s="1990" t="s">
        <v>356</v>
      </c>
      <c r="E602" s="1990"/>
      <c r="F602" s="1344" t="s">
        <v>4616</v>
      </c>
      <c r="G602" s="1345"/>
      <c r="H602" s="1345" t="s">
        <v>5514</v>
      </c>
      <c r="I602" s="1346"/>
      <c r="J602" s="1347" t="str">
        <f>"vous avez choisi"&amp;" "&amp;C603</f>
        <v>vous avez choisi PORTIONS</v>
      </c>
      <c r="K602" s="1348"/>
      <c r="L602" s="1349" t="str">
        <f>IF(AND(G603&lt;&gt;"",K603&lt;&gt;""),"1 seule saisie &gt; Portions ou Principal ?",IF(AND(G603="",ISNUMBER(K603)),K603&amp;" "&amp;M603&amp;" "&amp;J603,IF(AND(K603="",ISNUMBER(G603)),G603&amp;" "&amp;F603,"")))</f>
        <v>1 seule saisie &gt; Portions ou Principal ?</v>
      </c>
      <c r="M602" s="1346"/>
      <c r="N602" s="1346"/>
      <c r="O602" s="1350"/>
      <c r="Q602" s="1305" t="s">
        <v>4558</v>
      </c>
      <c r="R602" s="1305" t="s">
        <v>4559</v>
      </c>
      <c r="S602" s="1305"/>
    </row>
    <row r="603" spans="2:19" ht="35.1" customHeight="1">
      <c r="B603" s="1351" t="s">
        <v>4535</v>
      </c>
      <c r="C603" s="1352" t="s">
        <v>4538</v>
      </c>
      <c r="D603" s="1353" t="s">
        <v>3503</v>
      </c>
      <c r="E603" s="1354">
        <v>10</v>
      </c>
      <c r="F603" s="1355" t="s">
        <v>4678</v>
      </c>
      <c r="G603" s="1356">
        <v>10</v>
      </c>
      <c r="H603" s="1353" t="s">
        <v>4679</v>
      </c>
      <c r="I603" s="1357">
        <v>2.2000000000000002</v>
      </c>
      <c r="J603" s="1355" t="s">
        <v>4680</v>
      </c>
      <c r="K603" s="1358">
        <v>2.2000000000000002</v>
      </c>
      <c r="L603" s="1359" t="s">
        <v>4681</v>
      </c>
      <c r="M603" s="1360" t="s">
        <v>1239</v>
      </c>
      <c r="N603" s="1361" t="str">
        <f>"COEFFICIENT "&amp;" "&amp;C603</f>
        <v>COEFFICIENT  PORTIONS</v>
      </c>
      <c r="O603" s="1362">
        <f>IFERROR(IF(C603="PORTIONS",G603/E603,K603/I603),1)</f>
        <v>1</v>
      </c>
      <c r="Q603" s="1326" t="s">
        <v>4563</v>
      </c>
      <c r="R603" s="1327" t="s">
        <v>4564</v>
      </c>
      <c r="S603" s="1327"/>
    </row>
    <row r="604" spans="2:19" ht="35.1" customHeight="1">
      <c r="B604" s="1351" t="s">
        <v>5401</v>
      </c>
      <c r="C604" s="1363">
        <v>80</v>
      </c>
      <c r="D604" s="1364" t="s">
        <v>5402</v>
      </c>
      <c r="E604" s="1365" t="s">
        <v>5415</v>
      </c>
      <c r="F604" s="1364" t="s">
        <v>4682</v>
      </c>
      <c r="G604" s="1366" t="s">
        <v>5453</v>
      </c>
      <c r="H604" s="1353" t="s">
        <v>4683</v>
      </c>
      <c r="I604" s="1367" t="s">
        <v>5514</v>
      </c>
      <c r="J604" s="1353" t="s">
        <v>3891</v>
      </c>
      <c r="K604" s="1368" t="s">
        <v>5416</v>
      </c>
      <c r="L604" s="1369" t="s">
        <v>4684</v>
      </c>
      <c r="M604" s="1370" t="s">
        <v>5454</v>
      </c>
      <c r="N604" s="1371" t="s">
        <v>4685</v>
      </c>
      <c r="O604" s="1372" t="s">
        <v>5410</v>
      </c>
      <c r="Q604" s="1326" t="s">
        <v>5421</v>
      </c>
      <c r="R604" s="1327" t="s">
        <v>5422</v>
      </c>
      <c r="S604" s="1327"/>
    </row>
    <row r="605" spans="2:19" ht="35.1" customHeight="1">
      <c r="B605" s="1373" t="s">
        <v>4686</v>
      </c>
      <c r="C605" s="1979" t="s">
        <v>5487</v>
      </c>
      <c r="D605" s="1979"/>
      <c r="E605" s="1979"/>
      <c r="F605" s="1979"/>
      <c r="G605" s="1979"/>
      <c r="H605" s="1374" t="s">
        <v>5407</v>
      </c>
      <c r="I605" s="1979" t="s">
        <v>5515</v>
      </c>
      <c r="J605" s="1979"/>
      <c r="K605" s="1979"/>
      <c r="L605" s="1374" t="s">
        <v>4687</v>
      </c>
      <c r="M605" s="1980" t="s">
        <v>5489</v>
      </c>
      <c r="N605" s="1980"/>
      <c r="O605" s="1981"/>
      <c r="Q605" s="1326" t="s">
        <v>5425</v>
      </c>
      <c r="R605" s="1327" t="s">
        <v>5426</v>
      </c>
      <c r="S605" s="1327"/>
    </row>
    <row r="606" spans="2:19" ht="35.1" customHeight="1">
      <c r="B606" s="1375"/>
      <c r="C606" s="1297"/>
      <c r="D606" s="1297"/>
      <c r="E606" s="1376"/>
      <c r="F606" s="1377" t="str">
        <f>"cellule "&amp;ADDRESS(ROW(C603),COLUMN(C603),4)</f>
        <v>cellule C603</v>
      </c>
      <c r="G606" s="1378"/>
      <c r="H606" s="1378"/>
      <c r="I606" s="1301"/>
      <c r="J606" s="1301"/>
      <c r="K606" s="1301"/>
      <c r="L606" s="1301"/>
      <c r="M606" s="1301"/>
      <c r="N606" s="1301"/>
      <c r="O606" s="1379"/>
      <c r="Q606" s="1326" t="s">
        <v>5428</v>
      </c>
      <c r="R606" s="1327" t="s">
        <v>5429</v>
      </c>
      <c r="S606" s="1327"/>
    </row>
    <row r="607" spans="2:19" ht="35.1" customHeight="1">
      <c r="B607" s="1380" t="s">
        <v>911</v>
      </c>
      <c r="C607" s="1381" t="s">
        <v>912</v>
      </c>
      <c r="D607" s="1381" t="s">
        <v>3517</v>
      </c>
      <c r="E607" s="1381" t="s">
        <v>914</v>
      </c>
      <c r="F607" s="1382" t="s">
        <v>4514</v>
      </c>
      <c r="G607" s="1382"/>
      <c r="H607" s="1382"/>
      <c r="I607" s="1305" t="s">
        <v>4535</v>
      </c>
      <c r="J607" s="1305" t="s">
        <v>3888</v>
      </c>
      <c r="K607" s="1305"/>
      <c r="L607" s="1305" t="s">
        <v>4536</v>
      </c>
      <c r="M607" s="1305"/>
      <c r="N607" s="1305"/>
      <c r="O607" s="1383"/>
      <c r="Q607" s="1326" t="s">
        <v>5431</v>
      </c>
      <c r="R607" s="1327" t="s">
        <v>5432</v>
      </c>
      <c r="S607" s="1327"/>
    </row>
    <row r="608" spans="2:19" ht="35.1" customHeight="1">
      <c r="B608" s="1384" t="s">
        <v>356</v>
      </c>
      <c r="C608" s="1385">
        <v>2.2000000000000002</v>
      </c>
      <c r="D608" s="1386" t="s">
        <v>1239</v>
      </c>
      <c r="E608" s="1387">
        <f t="shared" ref="E608:E613" si="33">IF(C608="","",IF(OR(D608="KG",D608="L"),ROUND(C608*$O$603,2),ROUND(C608*$O$603,0)))</f>
        <v>2.2000000000000002</v>
      </c>
      <c r="F608" s="1311" t="s">
        <v>4517</v>
      </c>
      <c r="G608" s="1311"/>
      <c r="H608" s="1311"/>
      <c r="I608" s="1388" t="s">
        <v>4538</v>
      </c>
      <c r="J608" s="1324" t="s">
        <v>4539</v>
      </c>
      <c r="K608" s="1324"/>
      <c r="L608" s="1324" t="s">
        <v>4540</v>
      </c>
      <c r="M608" s="1324"/>
      <c r="N608" s="1324"/>
      <c r="O608" s="1389"/>
    </row>
    <row r="609" spans="2:19" ht="35.1" customHeight="1">
      <c r="B609" s="1384" t="s">
        <v>4688</v>
      </c>
      <c r="C609" s="1385">
        <v>5</v>
      </c>
      <c r="D609" s="1386" t="s">
        <v>1289</v>
      </c>
      <c r="E609" s="1387">
        <f t="shared" si="33"/>
        <v>5</v>
      </c>
      <c r="F609" s="1311" t="s">
        <v>4523</v>
      </c>
      <c r="G609" s="1311"/>
      <c r="H609" s="1311"/>
      <c r="I609" s="1323" t="s">
        <v>4542</v>
      </c>
      <c r="J609" s="1324" t="s">
        <v>4543</v>
      </c>
      <c r="K609" s="1324"/>
      <c r="L609" s="1324" t="s">
        <v>4544</v>
      </c>
      <c r="M609" s="1324"/>
      <c r="N609" s="1324"/>
      <c r="O609" s="1389"/>
    </row>
    <row r="610" spans="2:19" ht="35.1" customHeight="1">
      <c r="B610" s="1384" t="s">
        <v>4689</v>
      </c>
      <c r="C610" s="1385">
        <v>15</v>
      </c>
      <c r="D610" s="1386" t="s">
        <v>1255</v>
      </c>
      <c r="E610" s="1387">
        <f t="shared" si="33"/>
        <v>15</v>
      </c>
      <c r="F610" s="1311" t="s">
        <v>4524</v>
      </c>
      <c r="G610" s="1311"/>
      <c r="H610" s="1311"/>
      <c r="I610" s="1982" t="s">
        <v>4548</v>
      </c>
      <c r="J610" s="1983" t="s">
        <v>4549</v>
      </c>
      <c r="K610" s="1983"/>
      <c r="L610" s="1983" t="s">
        <v>4550</v>
      </c>
      <c r="M610" s="1983"/>
      <c r="N610" s="1983"/>
      <c r="O610" s="1984"/>
    </row>
    <row r="611" spans="2:19" ht="35.1" customHeight="1">
      <c r="B611" s="1384" t="s">
        <v>4690</v>
      </c>
      <c r="C611" s="1385">
        <v>8</v>
      </c>
      <c r="D611" s="1386" t="s">
        <v>1255</v>
      </c>
      <c r="E611" s="1387">
        <f t="shared" si="33"/>
        <v>8</v>
      </c>
      <c r="F611" s="1311" t="s">
        <v>5490</v>
      </c>
      <c r="G611" s="1311"/>
      <c r="H611" s="1311"/>
      <c r="I611" s="1982"/>
      <c r="J611" s="1983"/>
      <c r="K611" s="1983"/>
      <c r="L611" s="1983"/>
      <c r="M611" s="1983"/>
      <c r="N611" s="1983"/>
      <c r="O611" s="1984"/>
    </row>
    <row r="612" spans="2:19" ht="35.1" customHeight="1">
      <c r="B612" s="1384" t="s">
        <v>3620</v>
      </c>
      <c r="C612" s="1385">
        <v>16</v>
      </c>
      <c r="D612" s="1386" t="s">
        <v>1255</v>
      </c>
      <c r="E612" s="1387">
        <f t="shared" si="33"/>
        <v>16</v>
      </c>
      <c r="F612" s="1311" t="s">
        <v>4525</v>
      </c>
      <c r="G612" s="1311"/>
      <c r="H612" s="1311"/>
      <c r="I612" s="1390"/>
      <c r="J612" s="1390"/>
      <c r="K612" s="1390"/>
      <c r="L612" s="1390"/>
      <c r="M612" s="1390"/>
      <c r="N612" s="1390"/>
      <c r="O612" s="1391"/>
    </row>
    <row r="613" spans="2:19" ht="35.1" customHeight="1">
      <c r="B613" s="1384" t="s">
        <v>3624</v>
      </c>
      <c r="C613" s="1385">
        <v>4</v>
      </c>
      <c r="D613" s="1386" t="s">
        <v>1255</v>
      </c>
      <c r="E613" s="1387">
        <f t="shared" si="33"/>
        <v>4</v>
      </c>
      <c r="F613" s="1311"/>
      <c r="G613" s="1311"/>
      <c r="H613" s="1311"/>
      <c r="I613" s="1390"/>
      <c r="J613" s="1390"/>
      <c r="K613" s="1390"/>
      <c r="L613" s="1390"/>
      <c r="M613" s="1390"/>
      <c r="N613" s="1390"/>
      <c r="O613" s="1391"/>
    </row>
    <row r="614" spans="2:19" ht="35.1" customHeight="1">
      <c r="B614" s="1375"/>
      <c r="C614" s="1297"/>
      <c r="D614" s="1297"/>
      <c r="E614" s="1297"/>
      <c r="F614" s="1301"/>
      <c r="G614" s="1301"/>
      <c r="H614" s="1301"/>
      <c r="I614" s="1301"/>
      <c r="J614" s="1301"/>
      <c r="K614" s="1301"/>
      <c r="L614" s="1301"/>
      <c r="M614" s="1301"/>
      <c r="N614" s="1301"/>
      <c r="O614" s="1394"/>
    </row>
    <row r="615" spans="2:19" ht="35.1" customHeight="1">
      <c r="B615" s="1392" t="s">
        <v>4691</v>
      </c>
      <c r="C615" s="1974" t="s">
        <v>5516</v>
      </c>
      <c r="D615" s="1974"/>
      <c r="E615" s="1974"/>
      <c r="F615" s="1974"/>
      <c r="G615" s="1974"/>
      <c r="H615" s="1974"/>
      <c r="I615" s="1974"/>
      <c r="J615" s="1974"/>
      <c r="K615" s="1974"/>
      <c r="L615" s="1974"/>
      <c r="M615" s="1974"/>
      <c r="N615" s="1974"/>
      <c r="O615" s="1975"/>
    </row>
    <row r="616" spans="2:19" ht="35.1" customHeight="1" thickBot="1">
      <c r="B616" s="1393" t="s">
        <v>4692</v>
      </c>
      <c r="C616" s="1976" t="s">
        <v>5492</v>
      </c>
      <c r="D616" s="1976"/>
      <c r="E616" s="1976"/>
      <c r="F616" s="1976"/>
      <c r="G616" s="1976"/>
      <c r="H616" s="1976"/>
      <c r="I616" s="1976"/>
      <c r="J616" s="1976"/>
      <c r="K616" s="1976"/>
      <c r="L616" s="1976"/>
      <c r="M616" s="1976"/>
      <c r="N616" s="1976"/>
      <c r="O616" s="1977"/>
    </row>
    <row r="617" spans="2:19" ht="35.1" customHeight="1" thickBot="1">
      <c r="B617" s="1339" t="s">
        <v>4677</v>
      </c>
      <c r="C617" s="1340" t="str">
        <f>"▼cellule "&amp;ADDRESS(ROW(C619),COLUMN(C619),4)&amp;" "&amp;"choisir Portion ou POIDS PRINCIPAL"</f>
        <v>▼cellule C619 choisir Portion ou POIDS PRINCIPAL</v>
      </c>
      <c r="D617" s="1341"/>
      <c r="E617" s="1297"/>
      <c r="F617" s="1297"/>
      <c r="G617" s="1297"/>
      <c r="H617" s="1297"/>
      <c r="I617" s="1297"/>
      <c r="J617" s="1297"/>
      <c r="K617" s="1297"/>
      <c r="L617" s="1297"/>
      <c r="M617" s="1297"/>
      <c r="N617" s="1297"/>
      <c r="O617" s="1297"/>
    </row>
    <row r="618" spans="2:19" ht="35.1" customHeight="1">
      <c r="B618" s="1395" t="s">
        <v>4622</v>
      </c>
      <c r="C618" s="1396" t="s">
        <v>4519</v>
      </c>
      <c r="D618" s="1990" t="s">
        <v>4623</v>
      </c>
      <c r="E618" s="1990"/>
      <c r="F618" s="1344" t="s">
        <v>4624</v>
      </c>
      <c r="G618" s="1345"/>
      <c r="H618" s="1345" t="s">
        <v>5517</v>
      </c>
      <c r="I618" s="1346"/>
      <c r="J618" s="1347" t="str">
        <f>"vous avez choisi"&amp;" "&amp;C619</f>
        <v>vous avez choisi PORTIONS</v>
      </c>
      <c r="K618" s="1348"/>
      <c r="L618" s="1349" t="str">
        <f>IF(AND(G619&lt;&gt;"",K619&lt;&gt;""),"1 seule saisie &gt; Portions ou Principal ?",IF(AND(G619="",ISNUMBER(K619)),K619&amp;" "&amp;M619&amp;" "&amp;J619,IF(AND(K619="",ISNUMBER(G619)),G619&amp;" "&amp;F619,"")))</f>
        <v>1 seule saisie &gt; Portions ou Principal ?</v>
      </c>
      <c r="M618" s="1346"/>
      <c r="N618" s="1346"/>
      <c r="O618" s="1350"/>
      <c r="Q618" s="1305" t="s">
        <v>4558</v>
      </c>
      <c r="R618" s="1305" t="s">
        <v>4559</v>
      </c>
      <c r="S618" s="1305"/>
    </row>
    <row r="619" spans="2:19" ht="35.1" customHeight="1">
      <c r="B619" s="1351" t="s">
        <v>4535</v>
      </c>
      <c r="C619" s="1352" t="s">
        <v>4538</v>
      </c>
      <c r="D619" s="1353" t="s">
        <v>3503</v>
      </c>
      <c r="E619" s="1354">
        <v>10</v>
      </c>
      <c r="F619" s="1355" t="s">
        <v>4678</v>
      </c>
      <c r="G619" s="1356">
        <v>10</v>
      </c>
      <c r="H619" s="1353" t="s">
        <v>4679</v>
      </c>
      <c r="I619" s="1357">
        <v>2.5</v>
      </c>
      <c r="J619" s="1355" t="s">
        <v>4680</v>
      </c>
      <c r="K619" s="1358">
        <v>2.5</v>
      </c>
      <c r="L619" s="1359" t="s">
        <v>4681</v>
      </c>
      <c r="M619" s="1360" t="s">
        <v>1239</v>
      </c>
      <c r="N619" s="1361" t="str">
        <f>"COEFFICIENT "&amp;" "&amp;C619</f>
        <v>COEFFICIENT  PORTIONS</v>
      </c>
      <c r="O619" s="1362">
        <f>IFERROR(IF(C619="PORTIONS",G619/E619,K619/I619),1)</f>
        <v>1</v>
      </c>
      <c r="Q619" s="1326" t="s">
        <v>4563</v>
      </c>
      <c r="R619" s="1327" t="s">
        <v>4564</v>
      </c>
      <c r="S619" s="1327"/>
    </row>
    <row r="620" spans="2:19" ht="35.1" customHeight="1">
      <c r="B620" s="1351" t="s">
        <v>5401</v>
      </c>
      <c r="C620" s="1363">
        <v>80</v>
      </c>
      <c r="D620" s="1364" t="s">
        <v>5402</v>
      </c>
      <c r="E620" s="1365" t="s">
        <v>5415</v>
      </c>
      <c r="F620" s="1364" t="s">
        <v>4682</v>
      </c>
      <c r="G620" s="1366" t="s">
        <v>5456</v>
      </c>
      <c r="H620" s="1353" t="s">
        <v>4683</v>
      </c>
      <c r="I620" s="1367" t="s">
        <v>5517</v>
      </c>
      <c r="J620" s="1353" t="s">
        <v>3891</v>
      </c>
      <c r="K620" s="1368" t="s">
        <v>5416</v>
      </c>
      <c r="L620" s="1369" t="s">
        <v>4684</v>
      </c>
      <c r="M620" s="1370" t="s">
        <v>5439</v>
      </c>
      <c r="N620" s="1371" t="s">
        <v>4685</v>
      </c>
      <c r="O620" s="1372" t="s">
        <v>5410</v>
      </c>
      <c r="Q620" s="1326" t="s">
        <v>5421</v>
      </c>
      <c r="R620" s="1327" t="s">
        <v>5422</v>
      </c>
      <c r="S620" s="1327"/>
    </row>
    <row r="621" spans="2:19" ht="35.1" customHeight="1">
      <c r="B621" s="1373" t="s">
        <v>4686</v>
      </c>
      <c r="C621" s="1979" t="s">
        <v>5487</v>
      </c>
      <c r="D621" s="1979"/>
      <c r="E621" s="1979"/>
      <c r="F621" s="1979"/>
      <c r="G621" s="1979"/>
      <c r="H621" s="1374" t="s">
        <v>5407</v>
      </c>
      <c r="I621" s="1979" t="s">
        <v>5506</v>
      </c>
      <c r="J621" s="1979"/>
      <c r="K621" s="1979"/>
      <c r="L621" s="1374" t="s">
        <v>4687</v>
      </c>
      <c r="M621" s="1980" t="s">
        <v>5489</v>
      </c>
      <c r="N621" s="1980"/>
      <c r="O621" s="1981"/>
      <c r="Q621" s="1326" t="s">
        <v>5425</v>
      </c>
      <c r="R621" s="1327" t="s">
        <v>5426</v>
      </c>
      <c r="S621" s="1327"/>
    </row>
    <row r="622" spans="2:19" ht="35.1" customHeight="1">
      <c r="B622" s="1375"/>
      <c r="C622" s="1297"/>
      <c r="D622" s="1297"/>
      <c r="E622" s="1376"/>
      <c r="F622" s="1377" t="str">
        <f>"cellule "&amp;ADDRESS(ROW(C619),COLUMN(C619),4)</f>
        <v>cellule C619</v>
      </c>
      <c r="G622" s="1378"/>
      <c r="H622" s="1378"/>
      <c r="I622" s="1301"/>
      <c r="J622" s="1301"/>
      <c r="K622" s="1301"/>
      <c r="L622" s="1301"/>
      <c r="M622" s="1301"/>
      <c r="N622" s="1301"/>
      <c r="O622" s="1379"/>
      <c r="Q622" s="1326" t="s">
        <v>5428</v>
      </c>
      <c r="R622" s="1327" t="s">
        <v>5429</v>
      </c>
      <c r="S622" s="1327"/>
    </row>
    <row r="623" spans="2:19" ht="35.1" customHeight="1">
      <c r="B623" s="1380" t="s">
        <v>911</v>
      </c>
      <c r="C623" s="1381" t="s">
        <v>912</v>
      </c>
      <c r="D623" s="1381" t="s">
        <v>3517</v>
      </c>
      <c r="E623" s="1381" t="s">
        <v>914</v>
      </c>
      <c r="F623" s="1382" t="s">
        <v>4514</v>
      </c>
      <c r="G623" s="1382"/>
      <c r="H623" s="1382"/>
      <c r="I623" s="1305" t="s">
        <v>4535</v>
      </c>
      <c r="J623" s="1305" t="s">
        <v>3888</v>
      </c>
      <c r="K623" s="1305"/>
      <c r="L623" s="1305" t="s">
        <v>4536</v>
      </c>
      <c r="M623" s="1305"/>
      <c r="N623" s="1305"/>
      <c r="O623" s="1383"/>
      <c r="Q623" s="1326" t="s">
        <v>5431</v>
      </c>
      <c r="R623" s="1327" t="s">
        <v>5432</v>
      </c>
      <c r="S623" s="1327"/>
    </row>
    <row r="624" spans="2:19" ht="35.1" customHeight="1">
      <c r="B624" s="1384" t="s">
        <v>4623</v>
      </c>
      <c r="C624" s="1385">
        <v>2.5</v>
      </c>
      <c r="D624" s="1386" t="s">
        <v>1239</v>
      </c>
      <c r="E624" s="1387">
        <f t="shared" ref="E624:E629" si="34">IF(C624="","",IF(OR(D624="KG",D624="L"),ROUND(C624*$O$619,2),ROUND(C624*$O$619,0)))</f>
        <v>2.5</v>
      </c>
      <c r="F624" s="1311" t="s">
        <v>4517</v>
      </c>
      <c r="G624" s="1311"/>
      <c r="H624" s="1311"/>
      <c r="I624" s="1388" t="s">
        <v>4538</v>
      </c>
      <c r="J624" s="1324" t="s">
        <v>4539</v>
      </c>
      <c r="K624" s="1324"/>
      <c r="L624" s="1324" t="s">
        <v>4540</v>
      </c>
      <c r="M624" s="1324"/>
      <c r="N624" s="1324"/>
      <c r="O624" s="1389"/>
    </row>
    <row r="625" spans="2:19" ht="35.1" customHeight="1">
      <c r="B625" s="1384" t="s">
        <v>4688</v>
      </c>
      <c r="C625" s="1385">
        <v>5</v>
      </c>
      <c r="D625" s="1386" t="s">
        <v>1289</v>
      </c>
      <c r="E625" s="1387">
        <f t="shared" si="34"/>
        <v>5</v>
      </c>
      <c r="F625" s="1311" t="s">
        <v>4523</v>
      </c>
      <c r="G625" s="1311"/>
      <c r="H625" s="1311"/>
      <c r="I625" s="1323" t="s">
        <v>4542</v>
      </c>
      <c r="J625" s="1324" t="s">
        <v>4543</v>
      </c>
      <c r="K625" s="1324"/>
      <c r="L625" s="1324" t="s">
        <v>4544</v>
      </c>
      <c r="M625" s="1324"/>
      <c r="N625" s="1324"/>
      <c r="O625" s="1389"/>
    </row>
    <row r="626" spans="2:19" ht="35.1" customHeight="1">
      <c r="B626" s="1384" t="s">
        <v>4695</v>
      </c>
      <c r="C626" s="1385">
        <v>12</v>
      </c>
      <c r="D626" s="1386" t="s">
        <v>1289</v>
      </c>
      <c r="E626" s="1387">
        <f t="shared" si="34"/>
        <v>12</v>
      </c>
      <c r="F626" s="1311" t="s">
        <v>4524</v>
      </c>
      <c r="G626" s="1311"/>
      <c r="H626" s="1311"/>
      <c r="I626" s="1982" t="s">
        <v>4548</v>
      </c>
      <c r="J626" s="1983" t="s">
        <v>4549</v>
      </c>
      <c r="K626" s="1983"/>
      <c r="L626" s="1983" t="s">
        <v>4550</v>
      </c>
      <c r="M626" s="1983"/>
      <c r="N626" s="1983"/>
      <c r="O626" s="1984"/>
    </row>
    <row r="627" spans="2:19" ht="35.1" customHeight="1">
      <c r="B627" s="1384" t="s">
        <v>4690</v>
      </c>
      <c r="C627" s="1385">
        <v>8</v>
      </c>
      <c r="D627" s="1386" t="s">
        <v>1255</v>
      </c>
      <c r="E627" s="1387">
        <f t="shared" si="34"/>
        <v>8</v>
      </c>
      <c r="F627" s="1311" t="s">
        <v>5490</v>
      </c>
      <c r="G627" s="1311"/>
      <c r="H627" s="1311"/>
      <c r="I627" s="1982"/>
      <c r="J627" s="1983"/>
      <c r="K627" s="1983"/>
      <c r="L627" s="1983"/>
      <c r="M627" s="1983"/>
      <c r="N627" s="1983"/>
      <c r="O627" s="1984"/>
    </row>
    <row r="628" spans="2:19" ht="35.1" customHeight="1">
      <c r="B628" s="1384" t="s">
        <v>3620</v>
      </c>
      <c r="C628" s="1385">
        <v>16</v>
      </c>
      <c r="D628" s="1386" t="s">
        <v>1255</v>
      </c>
      <c r="E628" s="1387">
        <f t="shared" si="34"/>
        <v>16</v>
      </c>
      <c r="F628" s="1311" t="s">
        <v>4525</v>
      </c>
      <c r="G628" s="1311"/>
      <c r="H628" s="1311"/>
      <c r="I628" s="1390"/>
      <c r="J628" s="1390"/>
      <c r="K628" s="1390"/>
      <c r="L628" s="1390"/>
      <c r="M628" s="1390"/>
      <c r="N628" s="1390"/>
      <c r="O628" s="1391"/>
    </row>
    <row r="629" spans="2:19" ht="35.1" customHeight="1">
      <c r="B629" s="1384" t="s">
        <v>3624</v>
      </c>
      <c r="C629" s="1385">
        <v>4</v>
      </c>
      <c r="D629" s="1386" t="s">
        <v>1255</v>
      </c>
      <c r="E629" s="1387">
        <f t="shared" si="34"/>
        <v>4</v>
      </c>
      <c r="F629" s="1311"/>
      <c r="G629" s="1311"/>
      <c r="H629" s="1311"/>
      <c r="I629" s="1390"/>
      <c r="J629" s="1390"/>
      <c r="K629" s="1390"/>
      <c r="L629" s="1390"/>
      <c r="M629" s="1390"/>
      <c r="N629" s="1390"/>
      <c r="O629" s="1391"/>
    </row>
    <row r="630" spans="2:19" ht="35.1" customHeight="1">
      <c r="B630" s="1375"/>
      <c r="C630" s="1297"/>
      <c r="D630" s="1297"/>
      <c r="E630" s="1297"/>
      <c r="F630" s="1301"/>
      <c r="G630" s="1301"/>
      <c r="H630" s="1301"/>
      <c r="I630" s="1301"/>
      <c r="J630" s="1301"/>
      <c r="K630" s="1301"/>
      <c r="L630" s="1301"/>
      <c r="M630" s="1301"/>
      <c r="N630" s="1301"/>
      <c r="O630" s="1394"/>
    </row>
    <row r="631" spans="2:19" ht="35.1" customHeight="1">
      <c r="B631" s="1392" t="s">
        <v>4691</v>
      </c>
      <c r="C631" s="1974" t="s">
        <v>5507</v>
      </c>
      <c r="D631" s="1974"/>
      <c r="E631" s="1974"/>
      <c r="F631" s="1974"/>
      <c r="G631" s="1974"/>
      <c r="H631" s="1974"/>
      <c r="I631" s="1974"/>
      <c r="J631" s="1974"/>
      <c r="K631" s="1974"/>
      <c r="L631" s="1974"/>
      <c r="M631" s="1974"/>
      <c r="N631" s="1974"/>
      <c r="O631" s="1975"/>
    </row>
    <row r="632" spans="2:19" ht="35.1" customHeight="1" thickBot="1">
      <c r="B632" s="1393" t="s">
        <v>4692</v>
      </c>
      <c r="C632" s="1976" t="s">
        <v>5492</v>
      </c>
      <c r="D632" s="1976"/>
      <c r="E632" s="1976"/>
      <c r="F632" s="1976"/>
      <c r="G632" s="1976"/>
      <c r="H632" s="1976"/>
      <c r="I632" s="1976"/>
      <c r="J632" s="1976"/>
      <c r="K632" s="1976"/>
      <c r="L632" s="1976"/>
      <c r="M632" s="1976"/>
      <c r="N632" s="1976"/>
      <c r="O632" s="1977"/>
    </row>
    <row r="633" spans="2:19" ht="35.1" customHeight="1" thickBot="1">
      <c r="B633" s="1339" t="s">
        <v>4677</v>
      </c>
      <c r="C633" s="1340" t="str">
        <f>"▼cellule "&amp;ADDRESS(ROW(C635),COLUMN(C635),4)&amp;" "&amp;"choisir Portion ou POIDS PRINCIPAL"</f>
        <v>▼cellule C635 choisir Portion ou POIDS PRINCIPAL</v>
      </c>
      <c r="D633" s="1341"/>
      <c r="E633" s="1297"/>
      <c r="F633" s="1297"/>
      <c r="G633" s="1297"/>
      <c r="H633" s="1297"/>
      <c r="I633" s="1297"/>
      <c r="J633" s="1297"/>
      <c r="K633" s="1297"/>
      <c r="L633" s="1297"/>
      <c r="M633" s="1297"/>
      <c r="N633" s="1297"/>
      <c r="O633" s="1297"/>
    </row>
    <row r="634" spans="2:19" ht="35.1" customHeight="1">
      <c r="B634" s="1395" t="s">
        <v>4625</v>
      </c>
      <c r="C634" s="1396" t="s">
        <v>4519</v>
      </c>
      <c r="D634" s="1990" t="s">
        <v>4626</v>
      </c>
      <c r="E634" s="1990"/>
      <c r="F634" s="1344" t="s">
        <v>4624</v>
      </c>
      <c r="G634" s="1345"/>
      <c r="H634" s="1345" t="s">
        <v>5517</v>
      </c>
      <c r="I634" s="1346"/>
      <c r="J634" s="1347" t="str">
        <f>"vous avez choisi"&amp;" "&amp;C635</f>
        <v>vous avez choisi PORTIONS</v>
      </c>
      <c r="K634" s="1348"/>
      <c r="L634" s="1349" t="str">
        <f>IF(AND(G635&lt;&gt;"",K635&lt;&gt;""),"1 seule saisie &gt; Portions ou Principal ?",IF(AND(G635="",ISNUMBER(K635)),K635&amp;" "&amp;M635&amp;" "&amp;J635,IF(AND(K635="",ISNUMBER(G635)),G635&amp;" "&amp;F635,"")))</f>
        <v>1 seule saisie &gt; Portions ou Principal ?</v>
      </c>
      <c r="M634" s="1346"/>
      <c r="N634" s="1346"/>
      <c r="O634" s="1350"/>
      <c r="Q634" s="1305" t="s">
        <v>4558</v>
      </c>
      <c r="R634" s="1305" t="s">
        <v>4559</v>
      </c>
      <c r="S634" s="1305"/>
    </row>
    <row r="635" spans="2:19" ht="35.1" customHeight="1">
      <c r="B635" s="1351" t="s">
        <v>4535</v>
      </c>
      <c r="C635" s="1352" t="s">
        <v>4538</v>
      </c>
      <c r="D635" s="1353" t="s">
        <v>3503</v>
      </c>
      <c r="E635" s="1354">
        <v>10</v>
      </c>
      <c r="F635" s="1355" t="s">
        <v>4678</v>
      </c>
      <c r="G635" s="1356">
        <v>10</v>
      </c>
      <c r="H635" s="1353" t="s">
        <v>4679</v>
      </c>
      <c r="I635" s="1357">
        <v>2.8</v>
      </c>
      <c r="J635" s="1355" t="s">
        <v>4680</v>
      </c>
      <c r="K635" s="1358">
        <v>2.8</v>
      </c>
      <c r="L635" s="1359" t="s">
        <v>4681</v>
      </c>
      <c r="M635" s="1360" t="s">
        <v>1239</v>
      </c>
      <c r="N635" s="1361" t="str">
        <f>"COEFFICIENT "&amp;" "&amp;C635</f>
        <v>COEFFICIENT  PORTIONS</v>
      </c>
      <c r="O635" s="1362">
        <f>IFERROR(IF(C635="PORTIONS",G635/E635,K635/I635),1)</f>
        <v>1</v>
      </c>
      <c r="Q635" s="1326" t="s">
        <v>4563</v>
      </c>
      <c r="R635" s="1327" t="s">
        <v>4564</v>
      </c>
      <c r="S635" s="1327"/>
    </row>
    <row r="636" spans="2:19" ht="35.1" customHeight="1">
      <c r="B636" s="1351" t="s">
        <v>5401</v>
      </c>
      <c r="C636" s="1363">
        <v>80</v>
      </c>
      <c r="D636" s="1364" t="s">
        <v>5402</v>
      </c>
      <c r="E636" s="1365" t="s">
        <v>5415</v>
      </c>
      <c r="F636" s="1364" t="s">
        <v>4682</v>
      </c>
      <c r="G636" s="1366" t="s">
        <v>5456</v>
      </c>
      <c r="H636" s="1353" t="s">
        <v>4683</v>
      </c>
      <c r="I636" s="1367" t="s">
        <v>5517</v>
      </c>
      <c r="J636" s="1353" t="s">
        <v>3891</v>
      </c>
      <c r="K636" s="1368" t="s">
        <v>5416</v>
      </c>
      <c r="L636" s="1369" t="s">
        <v>4684</v>
      </c>
      <c r="M636" s="1370" t="s">
        <v>5439</v>
      </c>
      <c r="N636" s="1371" t="s">
        <v>4685</v>
      </c>
      <c r="O636" s="1372" t="s">
        <v>5410</v>
      </c>
      <c r="Q636" s="1326" t="s">
        <v>5421</v>
      </c>
      <c r="R636" s="1327" t="s">
        <v>5422</v>
      </c>
      <c r="S636" s="1327"/>
    </row>
    <row r="637" spans="2:19" ht="35.1" customHeight="1">
      <c r="B637" s="1373" t="s">
        <v>4686</v>
      </c>
      <c r="C637" s="1979" t="s">
        <v>5487</v>
      </c>
      <c r="D637" s="1979"/>
      <c r="E637" s="1979"/>
      <c r="F637" s="1979"/>
      <c r="G637" s="1979"/>
      <c r="H637" s="1374" t="s">
        <v>5407</v>
      </c>
      <c r="I637" s="1979" t="s">
        <v>5506</v>
      </c>
      <c r="J637" s="1979"/>
      <c r="K637" s="1979"/>
      <c r="L637" s="1374" t="s">
        <v>4687</v>
      </c>
      <c r="M637" s="1980" t="s">
        <v>5489</v>
      </c>
      <c r="N637" s="1980"/>
      <c r="O637" s="1981"/>
      <c r="Q637" s="1326" t="s">
        <v>5425</v>
      </c>
      <c r="R637" s="1327" t="s">
        <v>5426</v>
      </c>
      <c r="S637" s="1327"/>
    </row>
    <row r="638" spans="2:19" ht="35.1" customHeight="1">
      <c r="B638" s="1375"/>
      <c r="C638" s="1297"/>
      <c r="D638" s="1297"/>
      <c r="E638" s="1376"/>
      <c r="F638" s="1377" t="str">
        <f>"cellule "&amp;ADDRESS(ROW(C635),COLUMN(C635),4)</f>
        <v>cellule C635</v>
      </c>
      <c r="G638" s="1378"/>
      <c r="H638" s="1378"/>
      <c r="I638" s="1301"/>
      <c r="J638" s="1301"/>
      <c r="K638" s="1301"/>
      <c r="L638" s="1301"/>
      <c r="M638" s="1301"/>
      <c r="N638" s="1301"/>
      <c r="O638" s="1379"/>
      <c r="Q638" s="1326" t="s">
        <v>5428</v>
      </c>
      <c r="R638" s="1327" t="s">
        <v>5429</v>
      </c>
      <c r="S638" s="1327"/>
    </row>
    <row r="639" spans="2:19" ht="35.1" customHeight="1">
      <c r="B639" s="1380" t="s">
        <v>911</v>
      </c>
      <c r="C639" s="1381" t="s">
        <v>912</v>
      </c>
      <c r="D639" s="1381" t="s">
        <v>3517</v>
      </c>
      <c r="E639" s="1381" t="s">
        <v>914</v>
      </c>
      <c r="F639" s="1382" t="s">
        <v>4514</v>
      </c>
      <c r="G639" s="1382"/>
      <c r="H639" s="1382"/>
      <c r="I639" s="1305" t="s">
        <v>4535</v>
      </c>
      <c r="J639" s="1305" t="s">
        <v>3888</v>
      </c>
      <c r="K639" s="1305"/>
      <c r="L639" s="1305" t="s">
        <v>4536</v>
      </c>
      <c r="M639" s="1305"/>
      <c r="N639" s="1305"/>
      <c r="O639" s="1383"/>
      <c r="Q639" s="1326" t="s">
        <v>5431</v>
      </c>
      <c r="R639" s="1327" t="s">
        <v>5432</v>
      </c>
      <c r="S639" s="1327"/>
    </row>
    <row r="640" spans="2:19" ht="35.1" customHeight="1">
      <c r="B640" s="1384" t="s">
        <v>4626</v>
      </c>
      <c r="C640" s="1385">
        <v>2.8</v>
      </c>
      <c r="D640" s="1386" t="s">
        <v>1239</v>
      </c>
      <c r="E640" s="1387">
        <f t="shared" ref="E640:E645" si="35">IF(C640="","",IF(OR(D640="KG",D640="L"),ROUND(C640*$O$635,2),ROUND(C640*$O$635,0)))</f>
        <v>2.8</v>
      </c>
      <c r="F640" s="1311" t="s">
        <v>4517</v>
      </c>
      <c r="G640" s="1311"/>
      <c r="H640" s="1311"/>
      <c r="I640" s="1388" t="s">
        <v>4538</v>
      </c>
      <c r="J640" s="1324" t="s">
        <v>4539</v>
      </c>
      <c r="K640" s="1324"/>
      <c r="L640" s="1324" t="s">
        <v>4540</v>
      </c>
      <c r="M640" s="1324"/>
      <c r="N640" s="1324"/>
      <c r="O640" s="1389"/>
    </row>
    <row r="641" spans="2:19" ht="35.1" customHeight="1">
      <c r="B641" s="1384" t="s">
        <v>4688</v>
      </c>
      <c r="C641" s="1385">
        <v>5</v>
      </c>
      <c r="D641" s="1386" t="s">
        <v>1289</v>
      </c>
      <c r="E641" s="1387">
        <f t="shared" si="35"/>
        <v>5</v>
      </c>
      <c r="F641" s="1311" t="s">
        <v>4523</v>
      </c>
      <c r="G641" s="1311"/>
      <c r="H641" s="1311"/>
      <c r="I641" s="1323" t="s">
        <v>4542</v>
      </c>
      <c r="J641" s="1324" t="s">
        <v>4543</v>
      </c>
      <c r="K641" s="1324"/>
      <c r="L641" s="1324" t="s">
        <v>4544</v>
      </c>
      <c r="M641" s="1324"/>
      <c r="N641" s="1324"/>
      <c r="O641" s="1389"/>
    </row>
    <row r="642" spans="2:19" ht="35.1" customHeight="1">
      <c r="B642" s="1384" t="s">
        <v>4695</v>
      </c>
      <c r="C642" s="1385">
        <v>12</v>
      </c>
      <c r="D642" s="1386" t="s">
        <v>1289</v>
      </c>
      <c r="E642" s="1387">
        <f t="shared" si="35"/>
        <v>12</v>
      </c>
      <c r="F642" s="1311" t="s">
        <v>4524</v>
      </c>
      <c r="G642" s="1311"/>
      <c r="H642" s="1311"/>
      <c r="I642" s="1982" t="s">
        <v>4548</v>
      </c>
      <c r="J642" s="1983" t="s">
        <v>4549</v>
      </c>
      <c r="K642" s="1983"/>
      <c r="L642" s="1983" t="s">
        <v>4550</v>
      </c>
      <c r="M642" s="1983"/>
      <c r="N642" s="1983"/>
      <c r="O642" s="1984"/>
    </row>
    <row r="643" spans="2:19" ht="35.1" customHeight="1">
      <c r="B643" s="1384" t="s">
        <v>4690</v>
      </c>
      <c r="C643" s="1385">
        <v>8</v>
      </c>
      <c r="D643" s="1386" t="s">
        <v>1255</v>
      </c>
      <c r="E643" s="1387">
        <f t="shared" si="35"/>
        <v>8</v>
      </c>
      <c r="F643" s="1311" t="s">
        <v>5490</v>
      </c>
      <c r="G643" s="1311"/>
      <c r="H643" s="1311"/>
      <c r="I643" s="1982"/>
      <c r="J643" s="1983"/>
      <c r="K643" s="1983"/>
      <c r="L643" s="1983"/>
      <c r="M643" s="1983"/>
      <c r="N643" s="1983"/>
      <c r="O643" s="1984"/>
    </row>
    <row r="644" spans="2:19" ht="35.1" customHeight="1">
      <c r="B644" s="1384" t="s">
        <v>3620</v>
      </c>
      <c r="C644" s="1385">
        <v>16</v>
      </c>
      <c r="D644" s="1386" t="s">
        <v>1255</v>
      </c>
      <c r="E644" s="1387">
        <f t="shared" si="35"/>
        <v>16</v>
      </c>
      <c r="F644" s="1311" t="s">
        <v>4525</v>
      </c>
      <c r="G644" s="1311"/>
      <c r="H644" s="1311"/>
      <c r="I644" s="1390"/>
      <c r="J644" s="1390"/>
      <c r="K644" s="1390"/>
      <c r="L644" s="1390"/>
      <c r="M644" s="1390"/>
      <c r="N644" s="1390"/>
      <c r="O644" s="1391"/>
    </row>
    <row r="645" spans="2:19" ht="35.1" customHeight="1">
      <c r="B645" s="1384" t="s">
        <v>3624</v>
      </c>
      <c r="C645" s="1385">
        <v>4</v>
      </c>
      <c r="D645" s="1386" t="s">
        <v>1255</v>
      </c>
      <c r="E645" s="1387">
        <f t="shared" si="35"/>
        <v>4</v>
      </c>
      <c r="F645" s="1311"/>
      <c r="G645" s="1311"/>
      <c r="H645" s="1311"/>
      <c r="I645" s="1390"/>
      <c r="J645" s="1390"/>
      <c r="K645" s="1390"/>
      <c r="L645" s="1390"/>
      <c r="M645" s="1390"/>
      <c r="N645" s="1390"/>
      <c r="O645" s="1391"/>
    </row>
    <row r="646" spans="2:19" ht="35.1" customHeight="1">
      <c r="B646" s="1375"/>
      <c r="C646" s="1297"/>
      <c r="D646" s="1297"/>
      <c r="E646" s="1297"/>
      <c r="F646" s="1301"/>
      <c r="G646" s="1301"/>
      <c r="H646" s="1301"/>
      <c r="I646" s="1301"/>
      <c r="J646" s="1301"/>
      <c r="K646" s="1301"/>
      <c r="L646" s="1301"/>
      <c r="M646" s="1301"/>
      <c r="N646" s="1301"/>
      <c r="O646" s="1394"/>
    </row>
    <row r="647" spans="2:19" ht="35.1" customHeight="1">
      <c r="B647" s="1392" t="s">
        <v>4691</v>
      </c>
      <c r="C647" s="1974" t="s">
        <v>5507</v>
      </c>
      <c r="D647" s="1974"/>
      <c r="E647" s="1974"/>
      <c r="F647" s="1974"/>
      <c r="G647" s="1974"/>
      <c r="H647" s="1974"/>
      <c r="I647" s="1974"/>
      <c r="J647" s="1974"/>
      <c r="K647" s="1974"/>
      <c r="L647" s="1974"/>
      <c r="M647" s="1974"/>
      <c r="N647" s="1974"/>
      <c r="O647" s="1975"/>
    </row>
    <row r="648" spans="2:19" ht="35.1" customHeight="1" thickBot="1">
      <c r="B648" s="1393" t="s">
        <v>4692</v>
      </c>
      <c r="C648" s="1976" t="s">
        <v>5492</v>
      </c>
      <c r="D648" s="1976"/>
      <c r="E648" s="1976"/>
      <c r="F648" s="1976"/>
      <c r="G648" s="1976"/>
      <c r="H648" s="1976"/>
      <c r="I648" s="1976"/>
      <c r="J648" s="1976"/>
      <c r="K648" s="1976"/>
      <c r="L648" s="1976"/>
      <c r="M648" s="1976"/>
      <c r="N648" s="1976"/>
      <c r="O648" s="1977"/>
    </row>
    <row r="649" spans="2:19" ht="35.1" customHeight="1" thickBot="1">
      <c r="B649" s="1339" t="s">
        <v>4677</v>
      </c>
      <c r="C649" s="1340" t="str">
        <f>"▼cellule "&amp;ADDRESS(ROW(C651),COLUMN(C651),4)&amp;" "&amp;"choisir Portion ou POIDS PRINCIPAL"</f>
        <v>▼cellule C651 choisir Portion ou POIDS PRINCIPAL</v>
      </c>
      <c r="D649" s="1341"/>
      <c r="E649" s="1297"/>
      <c r="F649" s="1297"/>
      <c r="G649" s="1297"/>
      <c r="H649" s="1297"/>
      <c r="I649" s="1297"/>
      <c r="J649" s="1297"/>
      <c r="K649" s="1297"/>
      <c r="L649" s="1297"/>
      <c r="M649" s="1297"/>
      <c r="N649" s="1297"/>
      <c r="O649" s="1297"/>
    </row>
    <row r="650" spans="2:19" ht="35.1" customHeight="1">
      <c r="B650" s="1395" t="s">
        <v>4628</v>
      </c>
      <c r="C650" s="1396" t="s">
        <v>1813</v>
      </c>
      <c r="D650" s="1990" t="s">
        <v>4629</v>
      </c>
      <c r="E650" s="1990"/>
      <c r="F650" s="1344" t="s">
        <v>4568</v>
      </c>
      <c r="G650" s="1345"/>
      <c r="H650" s="1345" t="s">
        <v>5518</v>
      </c>
      <c r="I650" s="1346"/>
      <c r="J650" s="1347" t="str">
        <f>"vous avez choisi"&amp;" "&amp;C651</f>
        <v>vous avez choisi PORTIONS</v>
      </c>
      <c r="K650" s="1348"/>
      <c r="L650" s="1349" t="str">
        <f>IF(AND(G651&lt;&gt;"",K651&lt;&gt;""),"1 seule saisie &gt; Portions ou Principal ?",IF(AND(G651="",ISNUMBER(K651)),K651&amp;" "&amp;M651&amp;" "&amp;J651,IF(AND(K651="",ISNUMBER(G651)),G651&amp;" "&amp;F651,"")))</f>
        <v>1 seule saisie &gt; Portions ou Principal ?</v>
      </c>
      <c r="M650" s="1346"/>
      <c r="N650" s="1346"/>
      <c r="O650" s="1350"/>
      <c r="Q650" s="1305" t="s">
        <v>4558</v>
      </c>
      <c r="R650" s="1305" t="s">
        <v>4559</v>
      </c>
      <c r="S650" s="1305"/>
    </row>
    <row r="651" spans="2:19" ht="35.1" customHeight="1">
      <c r="B651" s="1351" t="s">
        <v>4535</v>
      </c>
      <c r="C651" s="1352" t="s">
        <v>4538</v>
      </c>
      <c r="D651" s="1353" t="s">
        <v>3503</v>
      </c>
      <c r="E651" s="1354">
        <v>10</v>
      </c>
      <c r="F651" s="1355" t="s">
        <v>4678</v>
      </c>
      <c r="G651" s="1356">
        <v>10</v>
      </c>
      <c r="H651" s="1353" t="s">
        <v>4679</v>
      </c>
      <c r="I651" s="1357">
        <v>2</v>
      </c>
      <c r="J651" s="1355" t="s">
        <v>4680</v>
      </c>
      <c r="K651" s="1358">
        <v>2</v>
      </c>
      <c r="L651" s="1359" t="s">
        <v>4681</v>
      </c>
      <c r="M651" s="1360" t="s">
        <v>1239</v>
      </c>
      <c r="N651" s="1361" t="str">
        <f>"COEFFICIENT "&amp;" "&amp;C651</f>
        <v>COEFFICIENT  PORTIONS</v>
      </c>
      <c r="O651" s="1362">
        <f>IFERROR(IF(C651="PORTIONS",G651/E651,K651/I651),1)</f>
        <v>1</v>
      </c>
      <c r="Q651" s="1326" t="s">
        <v>4563</v>
      </c>
      <c r="R651" s="1327" t="s">
        <v>4564</v>
      </c>
      <c r="S651" s="1327"/>
    </row>
    <row r="652" spans="2:19" ht="35.1" customHeight="1">
      <c r="B652" s="1351" t="s">
        <v>5401</v>
      </c>
      <c r="C652" s="1363">
        <v>75</v>
      </c>
      <c r="D652" s="1364" t="s">
        <v>5402</v>
      </c>
      <c r="E652" s="1365" t="s">
        <v>5415</v>
      </c>
      <c r="F652" s="1364" t="s">
        <v>4682</v>
      </c>
      <c r="G652" s="1366" t="s">
        <v>5161</v>
      </c>
      <c r="H652" s="1353" t="s">
        <v>4683</v>
      </c>
      <c r="I652" s="1367" t="s">
        <v>5518</v>
      </c>
      <c r="J652" s="1353" t="s">
        <v>3891</v>
      </c>
      <c r="K652" s="1368" t="s">
        <v>185</v>
      </c>
      <c r="L652" s="1369" t="s">
        <v>4684</v>
      </c>
      <c r="M652" s="1370" t="s">
        <v>5411</v>
      </c>
      <c r="N652" s="1371" t="s">
        <v>4685</v>
      </c>
      <c r="O652" s="1372" t="s">
        <v>5410</v>
      </c>
      <c r="Q652" s="1326" t="s">
        <v>5421</v>
      </c>
      <c r="R652" s="1327" t="s">
        <v>5422</v>
      </c>
      <c r="S652" s="1327"/>
    </row>
    <row r="653" spans="2:19" ht="35.1" customHeight="1">
      <c r="B653" s="1373" t="s">
        <v>4686</v>
      </c>
      <c r="C653" s="1979" t="s">
        <v>5487</v>
      </c>
      <c r="D653" s="1979"/>
      <c r="E653" s="1979"/>
      <c r="F653" s="1979"/>
      <c r="G653" s="1979"/>
      <c r="H653" s="1374" t="s">
        <v>5407</v>
      </c>
      <c r="I653" s="1979" t="s">
        <v>5511</v>
      </c>
      <c r="J653" s="1979"/>
      <c r="K653" s="1979"/>
      <c r="L653" s="1374" t="s">
        <v>4687</v>
      </c>
      <c r="M653" s="1980" t="s">
        <v>5489</v>
      </c>
      <c r="N653" s="1980"/>
      <c r="O653" s="1981"/>
      <c r="Q653" s="1326" t="s">
        <v>5425</v>
      </c>
      <c r="R653" s="1327" t="s">
        <v>5426</v>
      </c>
      <c r="S653" s="1327"/>
    </row>
    <row r="654" spans="2:19" ht="35.1" customHeight="1">
      <c r="B654" s="1375"/>
      <c r="C654" s="1297"/>
      <c r="D654" s="1297"/>
      <c r="E654" s="1376"/>
      <c r="F654" s="1377" t="str">
        <f>"cellule "&amp;ADDRESS(ROW(C651),COLUMN(C651),4)</f>
        <v>cellule C651</v>
      </c>
      <c r="G654" s="1378"/>
      <c r="H654" s="1378"/>
      <c r="I654" s="1301"/>
      <c r="J654" s="1301"/>
      <c r="K654" s="1301"/>
      <c r="L654" s="1301"/>
      <c r="M654" s="1301"/>
      <c r="N654" s="1301"/>
      <c r="O654" s="1379"/>
      <c r="Q654" s="1326" t="s">
        <v>5428</v>
      </c>
      <c r="R654" s="1327" t="s">
        <v>5429</v>
      </c>
      <c r="S654" s="1327"/>
    </row>
    <row r="655" spans="2:19" ht="35.1" customHeight="1">
      <c r="B655" s="1380" t="s">
        <v>911</v>
      </c>
      <c r="C655" s="1381" t="s">
        <v>912</v>
      </c>
      <c r="D655" s="1381" t="s">
        <v>3517</v>
      </c>
      <c r="E655" s="1381" t="s">
        <v>914</v>
      </c>
      <c r="F655" s="1382" t="s">
        <v>4514</v>
      </c>
      <c r="G655" s="1382"/>
      <c r="H655" s="1382"/>
      <c r="I655" s="1305" t="s">
        <v>4535</v>
      </c>
      <c r="J655" s="1305" t="s">
        <v>3888</v>
      </c>
      <c r="K655" s="1305"/>
      <c r="L655" s="1305" t="s">
        <v>4536</v>
      </c>
      <c r="M655" s="1305"/>
      <c r="N655" s="1305"/>
      <c r="O655" s="1383"/>
      <c r="Q655" s="1326" t="s">
        <v>5431</v>
      </c>
      <c r="R655" s="1327" t="s">
        <v>5432</v>
      </c>
      <c r="S655" s="1327"/>
    </row>
    <row r="656" spans="2:19" ht="35.1" customHeight="1">
      <c r="B656" s="1384" t="s">
        <v>4629</v>
      </c>
      <c r="C656" s="1385">
        <v>2</v>
      </c>
      <c r="D656" s="1386" t="s">
        <v>1239</v>
      </c>
      <c r="E656" s="1387">
        <f t="shared" ref="E656:E661" si="36">IF(C656="","",IF(OR(D656="KG",D656="L"),ROUND(C656*$O$651,2),ROUND(C656*$O$651,0)))</f>
        <v>2</v>
      </c>
      <c r="F656" s="1311" t="s">
        <v>4517</v>
      </c>
      <c r="G656" s="1311"/>
      <c r="H656" s="1311"/>
      <c r="I656" s="1388" t="s">
        <v>4538</v>
      </c>
      <c r="J656" s="1324" t="s">
        <v>4539</v>
      </c>
      <c r="K656" s="1324"/>
      <c r="L656" s="1324" t="s">
        <v>4540</v>
      </c>
      <c r="M656" s="1324"/>
      <c r="N656" s="1324"/>
      <c r="O656" s="1389"/>
    </row>
    <row r="657" spans="2:19" ht="35.1" customHeight="1">
      <c r="B657" s="1384" t="s">
        <v>4688</v>
      </c>
      <c r="C657" s="1385">
        <v>5</v>
      </c>
      <c r="D657" s="1386" t="s">
        <v>1289</v>
      </c>
      <c r="E657" s="1387">
        <f t="shared" si="36"/>
        <v>5</v>
      </c>
      <c r="F657" s="1311" t="s">
        <v>4523</v>
      </c>
      <c r="G657" s="1311"/>
      <c r="H657" s="1311"/>
      <c r="I657" s="1323" t="s">
        <v>4542</v>
      </c>
      <c r="J657" s="1324" t="s">
        <v>4543</v>
      </c>
      <c r="K657" s="1324"/>
      <c r="L657" s="1324" t="s">
        <v>4544</v>
      </c>
      <c r="M657" s="1324"/>
      <c r="N657" s="1324"/>
      <c r="O657" s="1389"/>
    </row>
    <row r="658" spans="2:19" ht="35.1" customHeight="1">
      <c r="B658" s="1384" t="s">
        <v>4695</v>
      </c>
      <c r="C658" s="1385">
        <v>12</v>
      </c>
      <c r="D658" s="1386" t="s">
        <v>1289</v>
      </c>
      <c r="E658" s="1387">
        <f t="shared" si="36"/>
        <v>12</v>
      </c>
      <c r="F658" s="1311" t="s">
        <v>4524</v>
      </c>
      <c r="G658" s="1311"/>
      <c r="H658" s="1311"/>
      <c r="I658" s="1982" t="s">
        <v>4548</v>
      </c>
      <c r="J658" s="1983" t="s">
        <v>4549</v>
      </c>
      <c r="K658" s="1983"/>
      <c r="L658" s="1983" t="s">
        <v>4550</v>
      </c>
      <c r="M658" s="1983"/>
      <c r="N658" s="1983"/>
      <c r="O658" s="1984"/>
    </row>
    <row r="659" spans="2:19" ht="35.1" customHeight="1">
      <c r="B659" s="1384" t="s">
        <v>4690</v>
      </c>
      <c r="C659" s="1385">
        <v>8</v>
      </c>
      <c r="D659" s="1386" t="s">
        <v>1255</v>
      </c>
      <c r="E659" s="1387">
        <f t="shared" si="36"/>
        <v>8</v>
      </c>
      <c r="F659" s="1311" t="s">
        <v>5490</v>
      </c>
      <c r="G659" s="1311"/>
      <c r="H659" s="1311"/>
      <c r="I659" s="1982"/>
      <c r="J659" s="1983"/>
      <c r="K659" s="1983"/>
      <c r="L659" s="1983"/>
      <c r="M659" s="1983"/>
      <c r="N659" s="1983"/>
      <c r="O659" s="1984"/>
    </row>
    <row r="660" spans="2:19" ht="35.1" customHeight="1">
      <c r="B660" s="1384" t="s">
        <v>3620</v>
      </c>
      <c r="C660" s="1385">
        <v>16</v>
      </c>
      <c r="D660" s="1386" t="s">
        <v>1255</v>
      </c>
      <c r="E660" s="1387">
        <f t="shared" si="36"/>
        <v>16</v>
      </c>
      <c r="F660" s="1311" t="s">
        <v>4525</v>
      </c>
      <c r="G660" s="1311"/>
      <c r="H660" s="1311"/>
      <c r="I660" s="1390"/>
      <c r="J660" s="1390"/>
      <c r="K660" s="1390"/>
      <c r="L660" s="1390"/>
      <c r="M660" s="1390"/>
      <c r="N660" s="1390"/>
      <c r="O660" s="1391"/>
    </row>
    <row r="661" spans="2:19" ht="35.1" customHeight="1">
      <c r="B661" s="1384" t="s">
        <v>3624</v>
      </c>
      <c r="C661" s="1385">
        <v>4</v>
      </c>
      <c r="D661" s="1386" t="s">
        <v>1255</v>
      </c>
      <c r="E661" s="1387">
        <f t="shared" si="36"/>
        <v>4</v>
      </c>
      <c r="F661" s="1311"/>
      <c r="G661" s="1311"/>
      <c r="H661" s="1311"/>
      <c r="I661" s="1390"/>
      <c r="J661" s="1390"/>
      <c r="K661" s="1390"/>
      <c r="L661" s="1390"/>
      <c r="M661" s="1390"/>
      <c r="N661" s="1390"/>
      <c r="O661" s="1391"/>
    </row>
    <row r="662" spans="2:19" ht="35.1" customHeight="1">
      <c r="B662" s="1375"/>
      <c r="C662" s="1297"/>
      <c r="D662" s="1297"/>
      <c r="E662" s="1297"/>
      <c r="F662" s="1301"/>
      <c r="G662" s="1301"/>
      <c r="H662" s="1301"/>
      <c r="I662" s="1301"/>
      <c r="J662" s="1301"/>
      <c r="K662" s="1301"/>
      <c r="L662" s="1301"/>
      <c r="M662" s="1301"/>
      <c r="N662" s="1301"/>
      <c r="O662" s="1394"/>
    </row>
    <row r="663" spans="2:19" ht="35.1" customHeight="1">
      <c r="B663" s="1392" t="s">
        <v>4691</v>
      </c>
      <c r="C663" s="1974" t="s">
        <v>5512</v>
      </c>
      <c r="D663" s="1974"/>
      <c r="E663" s="1974"/>
      <c r="F663" s="1974"/>
      <c r="G663" s="1974"/>
      <c r="H663" s="1974"/>
      <c r="I663" s="1974"/>
      <c r="J663" s="1974"/>
      <c r="K663" s="1974"/>
      <c r="L663" s="1974"/>
      <c r="M663" s="1974"/>
      <c r="N663" s="1974"/>
      <c r="O663" s="1975"/>
    </row>
    <row r="664" spans="2:19" ht="35.1" customHeight="1" thickBot="1">
      <c r="B664" s="1393" t="s">
        <v>4692</v>
      </c>
      <c r="C664" s="1976" t="s">
        <v>5492</v>
      </c>
      <c r="D664" s="1976"/>
      <c r="E664" s="1976"/>
      <c r="F664" s="1976"/>
      <c r="G664" s="1976"/>
      <c r="H664" s="1976"/>
      <c r="I664" s="1976"/>
      <c r="J664" s="1976"/>
      <c r="K664" s="1976"/>
      <c r="L664" s="1976"/>
      <c r="M664" s="1976"/>
      <c r="N664" s="1976"/>
      <c r="O664" s="1977"/>
    </row>
    <row r="665" spans="2:19" ht="35.1" customHeight="1" thickBot="1">
      <c r="B665" s="1339" t="s">
        <v>4677</v>
      </c>
      <c r="C665" s="1340" t="str">
        <f>"▼cellule "&amp;ADDRESS(ROW(C667),COLUMN(C667),4)&amp;" "&amp;"choisir Portion ou POIDS PRINCIPAL"</f>
        <v>▼cellule C667 choisir Portion ou POIDS PRINCIPAL</v>
      </c>
      <c r="D665" s="1341"/>
      <c r="E665" s="1297"/>
      <c r="F665" s="1297"/>
      <c r="G665" s="1297"/>
      <c r="H665" s="1297"/>
      <c r="I665" s="1297"/>
      <c r="J665" s="1297"/>
      <c r="K665" s="1297"/>
      <c r="L665" s="1297"/>
      <c r="M665" s="1297"/>
      <c r="N665" s="1297"/>
      <c r="O665" s="1297"/>
    </row>
    <row r="666" spans="2:19" ht="35.1" customHeight="1">
      <c r="B666" s="1395" t="s">
        <v>4631</v>
      </c>
      <c r="C666" s="1396" t="s">
        <v>1813</v>
      </c>
      <c r="D666" s="1990" t="s">
        <v>4629</v>
      </c>
      <c r="E666" s="1990"/>
      <c r="F666" s="1344" t="s">
        <v>4568</v>
      </c>
      <c r="G666" s="1345"/>
      <c r="H666" s="1345" t="s">
        <v>5518</v>
      </c>
      <c r="I666" s="1346"/>
      <c r="J666" s="1347" t="str">
        <f>"vous avez choisi"&amp;" "&amp;C667</f>
        <v>vous avez choisi PORTIONS</v>
      </c>
      <c r="K666" s="1348"/>
      <c r="L666" s="1349" t="str">
        <f>IF(AND(G667&lt;&gt;"",K667&lt;&gt;""),"1 seule saisie &gt; Portions ou Principal ?",IF(AND(G667="",ISNUMBER(K667)),K667&amp;" "&amp;M667&amp;" "&amp;J667,IF(AND(K667="",ISNUMBER(G667)),G667&amp;" "&amp;F667,"")))</f>
        <v>1 seule saisie &gt; Portions ou Principal ?</v>
      </c>
      <c r="M666" s="1346"/>
      <c r="N666" s="1346"/>
      <c r="O666" s="1350"/>
      <c r="Q666" s="1305" t="s">
        <v>4558</v>
      </c>
      <c r="R666" s="1305" t="s">
        <v>4559</v>
      </c>
      <c r="S666" s="1305"/>
    </row>
    <row r="667" spans="2:19" ht="35.1" customHeight="1">
      <c r="B667" s="1351" t="s">
        <v>4535</v>
      </c>
      <c r="C667" s="1352" t="s">
        <v>4538</v>
      </c>
      <c r="D667" s="1353" t="s">
        <v>3503</v>
      </c>
      <c r="E667" s="1354">
        <v>10</v>
      </c>
      <c r="F667" s="1355" t="s">
        <v>4678</v>
      </c>
      <c r="G667" s="1356">
        <v>10</v>
      </c>
      <c r="H667" s="1353" t="s">
        <v>4679</v>
      </c>
      <c r="I667" s="1357">
        <v>2</v>
      </c>
      <c r="J667" s="1355" t="s">
        <v>4680</v>
      </c>
      <c r="K667" s="1358">
        <v>2</v>
      </c>
      <c r="L667" s="1359" t="s">
        <v>4681</v>
      </c>
      <c r="M667" s="1360" t="s">
        <v>1239</v>
      </c>
      <c r="N667" s="1361" t="str">
        <f>"COEFFICIENT "&amp;" "&amp;C667</f>
        <v>COEFFICIENT  PORTIONS</v>
      </c>
      <c r="O667" s="1362">
        <f>IFERROR(IF(C667="PORTIONS",G667/E667,K667/I667),1)</f>
        <v>1</v>
      </c>
      <c r="Q667" s="1326" t="s">
        <v>4563</v>
      </c>
      <c r="R667" s="1327" t="s">
        <v>4564</v>
      </c>
      <c r="S667" s="1327"/>
    </row>
    <row r="668" spans="2:19" ht="35.1" customHeight="1">
      <c r="B668" s="1351" t="s">
        <v>5401</v>
      </c>
      <c r="C668" s="1363">
        <v>75</v>
      </c>
      <c r="D668" s="1364" t="s">
        <v>5402</v>
      </c>
      <c r="E668" s="1365" t="s">
        <v>5415</v>
      </c>
      <c r="F668" s="1364" t="s">
        <v>4682</v>
      </c>
      <c r="G668" s="1366" t="s">
        <v>5161</v>
      </c>
      <c r="H668" s="1353" t="s">
        <v>4683</v>
      </c>
      <c r="I668" s="1367" t="s">
        <v>5518</v>
      </c>
      <c r="J668" s="1353" t="s">
        <v>3891</v>
      </c>
      <c r="K668" s="1368" t="s">
        <v>185</v>
      </c>
      <c r="L668" s="1369" t="s">
        <v>4684</v>
      </c>
      <c r="M668" s="1370" t="s">
        <v>5411</v>
      </c>
      <c r="N668" s="1371" t="s">
        <v>4685</v>
      </c>
      <c r="O668" s="1372" t="s">
        <v>5410</v>
      </c>
      <c r="Q668" s="1326" t="s">
        <v>5421</v>
      </c>
      <c r="R668" s="1327" t="s">
        <v>5422</v>
      </c>
      <c r="S668" s="1327"/>
    </row>
    <row r="669" spans="2:19" ht="35.1" customHeight="1">
      <c r="B669" s="1373" t="s">
        <v>4686</v>
      </c>
      <c r="C669" s="1979" t="s">
        <v>5487</v>
      </c>
      <c r="D669" s="1979"/>
      <c r="E669" s="1979"/>
      <c r="F669" s="1979"/>
      <c r="G669" s="1979"/>
      <c r="H669" s="1374" t="s">
        <v>5407</v>
      </c>
      <c r="I669" s="1979" t="s">
        <v>5511</v>
      </c>
      <c r="J669" s="1979"/>
      <c r="K669" s="1979"/>
      <c r="L669" s="1374" t="s">
        <v>4687</v>
      </c>
      <c r="M669" s="1980" t="s">
        <v>5489</v>
      </c>
      <c r="N669" s="1980"/>
      <c r="O669" s="1981"/>
      <c r="Q669" s="1326" t="s">
        <v>5425</v>
      </c>
      <c r="R669" s="1327" t="s">
        <v>5426</v>
      </c>
      <c r="S669" s="1327"/>
    </row>
    <row r="670" spans="2:19" ht="35.1" customHeight="1">
      <c r="B670" s="1375"/>
      <c r="C670" s="1297"/>
      <c r="D670" s="1297"/>
      <c r="E670" s="1376"/>
      <c r="F670" s="1377" t="str">
        <f>"cellule "&amp;ADDRESS(ROW(C667),COLUMN(C667),4)</f>
        <v>cellule C667</v>
      </c>
      <c r="G670" s="1378"/>
      <c r="H670" s="1378"/>
      <c r="I670" s="1301"/>
      <c r="J670" s="1301"/>
      <c r="K670" s="1301"/>
      <c r="L670" s="1301"/>
      <c r="M670" s="1301"/>
      <c r="N670" s="1301"/>
      <c r="O670" s="1379"/>
      <c r="Q670" s="1326" t="s">
        <v>5428</v>
      </c>
      <c r="R670" s="1327" t="s">
        <v>5429</v>
      </c>
      <c r="S670" s="1327"/>
    </row>
    <row r="671" spans="2:19" ht="35.1" customHeight="1">
      <c r="B671" s="1380" t="s">
        <v>911</v>
      </c>
      <c r="C671" s="1381" t="s">
        <v>912</v>
      </c>
      <c r="D671" s="1381" t="s">
        <v>3517</v>
      </c>
      <c r="E671" s="1381" t="s">
        <v>914</v>
      </c>
      <c r="F671" s="1382" t="s">
        <v>4514</v>
      </c>
      <c r="G671" s="1382"/>
      <c r="H671" s="1382"/>
      <c r="I671" s="1305" t="s">
        <v>4535</v>
      </c>
      <c r="J671" s="1305" t="s">
        <v>3888</v>
      </c>
      <c r="K671" s="1305"/>
      <c r="L671" s="1305" t="s">
        <v>4536</v>
      </c>
      <c r="M671" s="1305"/>
      <c r="N671" s="1305"/>
      <c r="O671" s="1383"/>
      <c r="Q671" s="1326" t="s">
        <v>5431</v>
      </c>
      <c r="R671" s="1327" t="s">
        <v>5432</v>
      </c>
      <c r="S671" s="1327"/>
    </row>
    <row r="672" spans="2:19" ht="35.1" customHeight="1">
      <c r="B672" s="1384" t="s">
        <v>4629</v>
      </c>
      <c r="C672" s="1385">
        <v>2</v>
      </c>
      <c r="D672" s="1386" t="s">
        <v>1239</v>
      </c>
      <c r="E672" s="1387">
        <f t="shared" ref="E672:E677" si="37">IF(C672="","",IF(OR(D672="KG",D672="L"),ROUND(C672*$O$667,2),ROUND(C672*$O$667,0)))</f>
        <v>2</v>
      </c>
      <c r="F672" s="1311" t="s">
        <v>4517</v>
      </c>
      <c r="G672" s="1311"/>
      <c r="H672" s="1311"/>
      <c r="I672" s="1388" t="s">
        <v>4538</v>
      </c>
      <c r="J672" s="1324" t="s">
        <v>4539</v>
      </c>
      <c r="K672" s="1324"/>
      <c r="L672" s="1324" t="s">
        <v>4540</v>
      </c>
      <c r="M672" s="1324"/>
      <c r="N672" s="1324"/>
      <c r="O672" s="1389"/>
    </row>
    <row r="673" spans="2:19" ht="35.1" customHeight="1">
      <c r="B673" s="1384" t="s">
        <v>4688</v>
      </c>
      <c r="C673" s="1385">
        <v>5</v>
      </c>
      <c r="D673" s="1386" t="s">
        <v>1289</v>
      </c>
      <c r="E673" s="1387">
        <f t="shared" si="37"/>
        <v>5</v>
      </c>
      <c r="F673" s="1311" t="s">
        <v>4523</v>
      </c>
      <c r="G673" s="1311"/>
      <c r="H673" s="1311"/>
      <c r="I673" s="1323" t="s">
        <v>4542</v>
      </c>
      <c r="J673" s="1324" t="s">
        <v>4543</v>
      </c>
      <c r="K673" s="1324"/>
      <c r="L673" s="1324" t="s">
        <v>4544</v>
      </c>
      <c r="M673" s="1324"/>
      <c r="N673" s="1324"/>
      <c r="O673" s="1389"/>
    </row>
    <row r="674" spans="2:19" ht="35.1" customHeight="1">
      <c r="B674" s="1384" t="s">
        <v>4695</v>
      </c>
      <c r="C674" s="1385">
        <v>12</v>
      </c>
      <c r="D674" s="1386" t="s">
        <v>1289</v>
      </c>
      <c r="E674" s="1387">
        <f t="shared" si="37"/>
        <v>12</v>
      </c>
      <c r="F674" s="1311" t="s">
        <v>4524</v>
      </c>
      <c r="G674" s="1311"/>
      <c r="H674" s="1311"/>
      <c r="I674" s="1982" t="s">
        <v>4548</v>
      </c>
      <c r="J674" s="1983" t="s">
        <v>4549</v>
      </c>
      <c r="K674" s="1983"/>
      <c r="L674" s="1983" t="s">
        <v>4550</v>
      </c>
      <c r="M674" s="1983"/>
      <c r="N674" s="1983"/>
      <c r="O674" s="1984"/>
    </row>
    <row r="675" spans="2:19" ht="35.1" customHeight="1">
      <c r="B675" s="1384" t="s">
        <v>4690</v>
      </c>
      <c r="C675" s="1385">
        <v>8</v>
      </c>
      <c r="D675" s="1386" t="s">
        <v>1255</v>
      </c>
      <c r="E675" s="1387">
        <f t="shared" si="37"/>
        <v>8</v>
      </c>
      <c r="F675" s="1311" t="s">
        <v>5490</v>
      </c>
      <c r="G675" s="1311"/>
      <c r="H675" s="1311"/>
      <c r="I675" s="1982"/>
      <c r="J675" s="1983"/>
      <c r="K675" s="1983"/>
      <c r="L675" s="1983"/>
      <c r="M675" s="1983"/>
      <c r="N675" s="1983"/>
      <c r="O675" s="1984"/>
    </row>
    <row r="676" spans="2:19" ht="35.1" customHeight="1">
      <c r="B676" s="1384" t="s">
        <v>3620</v>
      </c>
      <c r="C676" s="1385">
        <v>16</v>
      </c>
      <c r="D676" s="1386" t="s">
        <v>1255</v>
      </c>
      <c r="E676" s="1387">
        <f t="shared" si="37"/>
        <v>16</v>
      </c>
      <c r="F676" s="1311" t="s">
        <v>4525</v>
      </c>
      <c r="G676" s="1311"/>
      <c r="H676" s="1311"/>
      <c r="I676" s="1390"/>
      <c r="J676" s="1390"/>
      <c r="K676" s="1390"/>
      <c r="L676" s="1390"/>
      <c r="M676" s="1390"/>
      <c r="N676" s="1390"/>
      <c r="O676" s="1391"/>
    </row>
    <row r="677" spans="2:19" ht="35.1" customHeight="1">
      <c r="B677" s="1384" t="s">
        <v>3624</v>
      </c>
      <c r="C677" s="1385">
        <v>4</v>
      </c>
      <c r="D677" s="1386" t="s">
        <v>1255</v>
      </c>
      <c r="E677" s="1387">
        <f t="shared" si="37"/>
        <v>4</v>
      </c>
      <c r="F677" s="1311"/>
      <c r="G677" s="1311"/>
      <c r="H677" s="1311"/>
      <c r="I677" s="1390"/>
      <c r="J677" s="1390"/>
      <c r="K677" s="1390"/>
      <c r="L677" s="1390"/>
      <c r="M677" s="1390"/>
      <c r="N677" s="1390"/>
      <c r="O677" s="1391"/>
    </row>
    <row r="678" spans="2:19" ht="35.1" customHeight="1">
      <c r="B678" s="1375"/>
      <c r="C678" s="1297"/>
      <c r="D678" s="1297"/>
      <c r="E678" s="1297"/>
      <c r="F678" s="1301"/>
      <c r="G678" s="1301"/>
      <c r="H678" s="1301"/>
      <c r="I678" s="1301"/>
      <c r="J678" s="1301"/>
      <c r="K678" s="1301"/>
      <c r="L678" s="1301"/>
      <c r="M678" s="1301"/>
      <c r="N678" s="1301"/>
      <c r="O678" s="1394"/>
    </row>
    <row r="679" spans="2:19" ht="35.1" customHeight="1">
      <c r="B679" s="1392" t="s">
        <v>4691</v>
      </c>
      <c r="C679" s="1974" t="s">
        <v>5512</v>
      </c>
      <c r="D679" s="1974"/>
      <c r="E679" s="1974"/>
      <c r="F679" s="1974"/>
      <c r="G679" s="1974"/>
      <c r="H679" s="1974"/>
      <c r="I679" s="1974"/>
      <c r="J679" s="1974"/>
      <c r="K679" s="1974"/>
      <c r="L679" s="1974"/>
      <c r="M679" s="1974"/>
      <c r="N679" s="1974"/>
      <c r="O679" s="1975"/>
    </row>
    <row r="680" spans="2:19" ht="35.1" customHeight="1" thickBot="1">
      <c r="B680" s="1393" t="s">
        <v>4692</v>
      </c>
      <c r="C680" s="1976" t="s">
        <v>5492</v>
      </c>
      <c r="D680" s="1976"/>
      <c r="E680" s="1976"/>
      <c r="F680" s="1976"/>
      <c r="G680" s="1976"/>
      <c r="H680" s="1976"/>
      <c r="I680" s="1976"/>
      <c r="J680" s="1976"/>
      <c r="K680" s="1976"/>
      <c r="L680" s="1976"/>
      <c r="M680" s="1976"/>
      <c r="N680" s="1976"/>
      <c r="O680" s="1977"/>
    </row>
    <row r="681" spans="2:19" ht="35.1" customHeight="1" thickBot="1">
      <c r="B681" s="1339" t="s">
        <v>4677</v>
      </c>
      <c r="C681" s="1340" t="str">
        <f>"▼cellule "&amp;ADDRESS(ROW(C683),COLUMN(C683),4)&amp;" "&amp;"choisir Portion ou POIDS PRINCIPAL"</f>
        <v>▼cellule C683 choisir Portion ou POIDS PRINCIPAL</v>
      </c>
      <c r="D681" s="1341"/>
      <c r="E681" s="1297"/>
      <c r="F681" s="1297"/>
      <c r="G681" s="1297"/>
      <c r="H681" s="1297"/>
      <c r="I681" s="1297"/>
      <c r="J681" s="1297"/>
      <c r="K681" s="1297"/>
      <c r="L681" s="1297"/>
      <c r="M681" s="1297"/>
      <c r="N681" s="1297"/>
      <c r="O681" s="1297"/>
    </row>
    <row r="682" spans="2:19" ht="35.1" customHeight="1">
      <c r="B682" s="1395" t="s">
        <v>4633</v>
      </c>
      <c r="C682" s="1396" t="s">
        <v>1813</v>
      </c>
      <c r="D682" s="1990" t="s">
        <v>4629</v>
      </c>
      <c r="E682" s="1990"/>
      <c r="F682" s="1344" t="s">
        <v>4568</v>
      </c>
      <c r="G682" s="1345"/>
      <c r="H682" s="1345" t="s">
        <v>5518</v>
      </c>
      <c r="I682" s="1346"/>
      <c r="J682" s="1347" t="str">
        <f>"vous avez choisi"&amp;" "&amp;C683</f>
        <v>vous avez choisi PORTIONS</v>
      </c>
      <c r="K682" s="1348"/>
      <c r="L682" s="1349" t="str">
        <f>IF(AND(G683&lt;&gt;"",K683&lt;&gt;""),"1 seule saisie &gt; Portions ou Principal ?",IF(AND(G683="",ISNUMBER(K683)),K683&amp;" "&amp;M683&amp;" "&amp;J683,IF(AND(K683="",ISNUMBER(G683)),G683&amp;" "&amp;F683,"")))</f>
        <v>1 seule saisie &gt; Portions ou Principal ?</v>
      </c>
      <c r="M682" s="1346"/>
      <c r="N682" s="1346"/>
      <c r="O682" s="1350"/>
      <c r="Q682" s="1305" t="s">
        <v>4558</v>
      </c>
      <c r="R682" s="1305" t="s">
        <v>4559</v>
      </c>
      <c r="S682" s="1305"/>
    </row>
    <row r="683" spans="2:19" ht="35.1" customHeight="1">
      <c r="B683" s="1351" t="s">
        <v>4535</v>
      </c>
      <c r="C683" s="1352" t="s">
        <v>4538</v>
      </c>
      <c r="D683" s="1353" t="s">
        <v>3503</v>
      </c>
      <c r="E683" s="1354">
        <v>10</v>
      </c>
      <c r="F683" s="1355" t="s">
        <v>4678</v>
      </c>
      <c r="G683" s="1356">
        <v>10</v>
      </c>
      <c r="H683" s="1353" t="s">
        <v>4679</v>
      </c>
      <c r="I683" s="1357">
        <v>2</v>
      </c>
      <c r="J683" s="1355" t="s">
        <v>4680</v>
      </c>
      <c r="K683" s="1358">
        <v>2</v>
      </c>
      <c r="L683" s="1359" t="s">
        <v>4681</v>
      </c>
      <c r="M683" s="1360" t="s">
        <v>1239</v>
      </c>
      <c r="N683" s="1361" t="str">
        <f>"COEFFICIENT "&amp;" "&amp;C683</f>
        <v>COEFFICIENT  PORTIONS</v>
      </c>
      <c r="O683" s="1362">
        <f>IFERROR(IF(C683="PORTIONS",G683/E683,K683/I683),1)</f>
        <v>1</v>
      </c>
      <c r="Q683" s="1326" t="s">
        <v>4563</v>
      </c>
      <c r="R683" s="1327" t="s">
        <v>4564</v>
      </c>
      <c r="S683" s="1327"/>
    </row>
    <row r="684" spans="2:19" ht="35.1" customHeight="1">
      <c r="B684" s="1351" t="s">
        <v>5401</v>
      </c>
      <c r="C684" s="1363">
        <v>75</v>
      </c>
      <c r="D684" s="1364" t="s">
        <v>5402</v>
      </c>
      <c r="E684" s="1365" t="s">
        <v>5415</v>
      </c>
      <c r="F684" s="1364" t="s">
        <v>4682</v>
      </c>
      <c r="G684" s="1366" t="s">
        <v>5161</v>
      </c>
      <c r="H684" s="1353" t="s">
        <v>4683</v>
      </c>
      <c r="I684" s="1367" t="s">
        <v>5518</v>
      </c>
      <c r="J684" s="1353" t="s">
        <v>3891</v>
      </c>
      <c r="K684" s="1368" t="s">
        <v>185</v>
      </c>
      <c r="L684" s="1369" t="s">
        <v>4684</v>
      </c>
      <c r="M684" s="1370" t="s">
        <v>5411</v>
      </c>
      <c r="N684" s="1371" t="s">
        <v>4685</v>
      </c>
      <c r="O684" s="1372" t="s">
        <v>5410</v>
      </c>
      <c r="Q684" s="1326" t="s">
        <v>5421</v>
      </c>
      <c r="R684" s="1327" t="s">
        <v>5422</v>
      </c>
      <c r="S684" s="1327"/>
    </row>
    <row r="685" spans="2:19" ht="35.1" customHeight="1">
      <c r="B685" s="1373" t="s">
        <v>4686</v>
      </c>
      <c r="C685" s="1979" t="s">
        <v>5487</v>
      </c>
      <c r="D685" s="1979"/>
      <c r="E685" s="1979"/>
      <c r="F685" s="1979"/>
      <c r="G685" s="1979"/>
      <c r="H685" s="1374" t="s">
        <v>5407</v>
      </c>
      <c r="I685" s="1979" t="s">
        <v>5511</v>
      </c>
      <c r="J685" s="1979"/>
      <c r="K685" s="1979"/>
      <c r="L685" s="1374" t="s">
        <v>4687</v>
      </c>
      <c r="M685" s="1980" t="s">
        <v>5489</v>
      </c>
      <c r="N685" s="1980"/>
      <c r="O685" s="1981"/>
      <c r="Q685" s="1326" t="s">
        <v>5425</v>
      </c>
      <c r="R685" s="1327" t="s">
        <v>5426</v>
      </c>
      <c r="S685" s="1327"/>
    </row>
    <row r="686" spans="2:19" ht="35.1" customHeight="1">
      <c r="B686" s="1375"/>
      <c r="C686" s="1297"/>
      <c r="D686" s="1297"/>
      <c r="E686" s="1376"/>
      <c r="F686" s="1377" t="str">
        <f>"cellule "&amp;ADDRESS(ROW(C683),COLUMN(C683),4)</f>
        <v>cellule C683</v>
      </c>
      <c r="G686" s="1378"/>
      <c r="H686" s="1378"/>
      <c r="I686" s="1301"/>
      <c r="J686" s="1301"/>
      <c r="K686" s="1301"/>
      <c r="L686" s="1301"/>
      <c r="M686" s="1301"/>
      <c r="N686" s="1301"/>
      <c r="O686" s="1379"/>
      <c r="Q686" s="1326" t="s">
        <v>5428</v>
      </c>
      <c r="R686" s="1327" t="s">
        <v>5429</v>
      </c>
      <c r="S686" s="1327"/>
    </row>
    <row r="687" spans="2:19" ht="35.1" customHeight="1">
      <c r="B687" s="1380" t="s">
        <v>911</v>
      </c>
      <c r="C687" s="1381" t="s">
        <v>912</v>
      </c>
      <c r="D687" s="1381" t="s">
        <v>3517</v>
      </c>
      <c r="E687" s="1381" t="s">
        <v>914</v>
      </c>
      <c r="F687" s="1382" t="s">
        <v>4514</v>
      </c>
      <c r="G687" s="1382"/>
      <c r="H687" s="1382"/>
      <c r="I687" s="1305" t="s">
        <v>4535</v>
      </c>
      <c r="J687" s="1305" t="s">
        <v>3888</v>
      </c>
      <c r="K687" s="1305"/>
      <c r="L687" s="1305" t="s">
        <v>4536</v>
      </c>
      <c r="M687" s="1305"/>
      <c r="N687" s="1305"/>
      <c r="O687" s="1383"/>
      <c r="Q687" s="1326" t="s">
        <v>5431</v>
      </c>
      <c r="R687" s="1327" t="s">
        <v>5432</v>
      </c>
      <c r="S687" s="1327"/>
    </row>
    <row r="688" spans="2:19" ht="35.1" customHeight="1">
      <c r="B688" s="1384" t="s">
        <v>4629</v>
      </c>
      <c r="C688" s="1385">
        <v>2</v>
      </c>
      <c r="D688" s="1386" t="s">
        <v>1239</v>
      </c>
      <c r="E688" s="1387">
        <f t="shared" ref="E688:E693" si="38">IF(C688="","",IF(OR(D688="KG",D688="L"),ROUND(C688*$O$683,2),ROUND(C688*$O$683,0)))</f>
        <v>2</v>
      </c>
      <c r="F688" s="1311" t="s">
        <v>4517</v>
      </c>
      <c r="G688" s="1311"/>
      <c r="H688" s="1311"/>
      <c r="I688" s="1388" t="s">
        <v>4538</v>
      </c>
      <c r="J688" s="1324" t="s">
        <v>4539</v>
      </c>
      <c r="K688" s="1324"/>
      <c r="L688" s="1324" t="s">
        <v>4540</v>
      </c>
      <c r="M688" s="1324"/>
      <c r="N688" s="1324"/>
      <c r="O688" s="1389"/>
    </row>
    <row r="689" spans="2:19" ht="35.1" customHeight="1">
      <c r="B689" s="1384" t="s">
        <v>4688</v>
      </c>
      <c r="C689" s="1385">
        <v>5</v>
      </c>
      <c r="D689" s="1386" t="s">
        <v>1289</v>
      </c>
      <c r="E689" s="1387">
        <f t="shared" si="38"/>
        <v>5</v>
      </c>
      <c r="F689" s="1311" t="s">
        <v>4523</v>
      </c>
      <c r="G689" s="1311"/>
      <c r="H689" s="1311"/>
      <c r="I689" s="1323" t="s">
        <v>4542</v>
      </c>
      <c r="J689" s="1324" t="s">
        <v>4543</v>
      </c>
      <c r="K689" s="1324"/>
      <c r="L689" s="1324" t="s">
        <v>4544</v>
      </c>
      <c r="M689" s="1324"/>
      <c r="N689" s="1324"/>
      <c r="O689" s="1389"/>
    </row>
    <row r="690" spans="2:19" ht="35.1" customHeight="1">
      <c r="B690" s="1384" t="s">
        <v>4689</v>
      </c>
      <c r="C690" s="1385">
        <v>15</v>
      </c>
      <c r="D690" s="1386" t="s">
        <v>1255</v>
      </c>
      <c r="E690" s="1387">
        <f t="shared" si="38"/>
        <v>15</v>
      </c>
      <c r="F690" s="1311" t="s">
        <v>4524</v>
      </c>
      <c r="G690" s="1311"/>
      <c r="H690" s="1311"/>
      <c r="I690" s="1982" t="s">
        <v>4548</v>
      </c>
      <c r="J690" s="1983" t="s">
        <v>4549</v>
      </c>
      <c r="K690" s="1983"/>
      <c r="L690" s="1983" t="s">
        <v>4550</v>
      </c>
      <c r="M690" s="1983"/>
      <c r="N690" s="1983"/>
      <c r="O690" s="1984"/>
    </row>
    <row r="691" spans="2:19" ht="35.1" customHeight="1">
      <c r="B691" s="1384" t="s">
        <v>4690</v>
      </c>
      <c r="C691" s="1385">
        <v>8</v>
      </c>
      <c r="D691" s="1386" t="s">
        <v>1255</v>
      </c>
      <c r="E691" s="1387">
        <f t="shared" si="38"/>
        <v>8</v>
      </c>
      <c r="F691" s="1311" t="s">
        <v>5490</v>
      </c>
      <c r="G691" s="1311"/>
      <c r="H691" s="1311"/>
      <c r="I691" s="1982"/>
      <c r="J691" s="1983"/>
      <c r="K691" s="1983"/>
      <c r="L691" s="1983"/>
      <c r="M691" s="1983"/>
      <c r="N691" s="1983"/>
      <c r="O691" s="1984"/>
    </row>
    <row r="692" spans="2:19" ht="35.1" customHeight="1">
      <c r="B692" s="1384" t="s">
        <v>3620</v>
      </c>
      <c r="C692" s="1385">
        <v>16</v>
      </c>
      <c r="D692" s="1386" t="s">
        <v>1255</v>
      </c>
      <c r="E692" s="1387">
        <f t="shared" si="38"/>
        <v>16</v>
      </c>
      <c r="F692" s="1311" t="s">
        <v>4525</v>
      </c>
      <c r="G692" s="1311"/>
      <c r="H692" s="1311"/>
      <c r="I692" s="1390"/>
      <c r="J692" s="1390"/>
      <c r="K692" s="1390"/>
      <c r="L692" s="1390"/>
      <c r="M692" s="1390"/>
      <c r="N692" s="1390"/>
      <c r="O692" s="1391"/>
    </row>
    <row r="693" spans="2:19" ht="35.1" customHeight="1">
      <c r="B693" s="1384" t="s">
        <v>3624</v>
      </c>
      <c r="C693" s="1385">
        <v>4</v>
      </c>
      <c r="D693" s="1386" t="s">
        <v>1255</v>
      </c>
      <c r="E693" s="1387">
        <f t="shared" si="38"/>
        <v>4</v>
      </c>
      <c r="F693" s="1311"/>
      <c r="G693" s="1311"/>
      <c r="H693" s="1311"/>
      <c r="I693" s="1390"/>
      <c r="J693" s="1390"/>
      <c r="K693" s="1390"/>
      <c r="L693" s="1390"/>
      <c r="M693" s="1390"/>
      <c r="N693" s="1390"/>
      <c r="O693" s="1391"/>
    </row>
    <row r="694" spans="2:19" ht="35.1" customHeight="1">
      <c r="B694" s="1375"/>
      <c r="C694" s="1297"/>
      <c r="D694" s="1297"/>
      <c r="E694" s="1297"/>
      <c r="F694" s="1301"/>
      <c r="G694" s="1301"/>
      <c r="H694" s="1301"/>
      <c r="I694" s="1301"/>
      <c r="J694" s="1301"/>
      <c r="K694" s="1301"/>
      <c r="L694" s="1301"/>
      <c r="M694" s="1301"/>
      <c r="N694" s="1301"/>
      <c r="O694" s="1394"/>
    </row>
    <row r="695" spans="2:19" ht="35.1" customHeight="1">
      <c r="B695" s="1392" t="s">
        <v>4691</v>
      </c>
      <c r="C695" s="1974" t="s">
        <v>5512</v>
      </c>
      <c r="D695" s="1974"/>
      <c r="E695" s="1974"/>
      <c r="F695" s="1974"/>
      <c r="G695" s="1974"/>
      <c r="H695" s="1974"/>
      <c r="I695" s="1974"/>
      <c r="J695" s="1974"/>
      <c r="K695" s="1974"/>
      <c r="L695" s="1974"/>
      <c r="M695" s="1974"/>
      <c r="N695" s="1974"/>
      <c r="O695" s="1975"/>
    </row>
    <row r="696" spans="2:19" ht="35.1" customHeight="1" thickBot="1">
      <c r="B696" s="1393" t="s">
        <v>4692</v>
      </c>
      <c r="C696" s="1976" t="s">
        <v>5492</v>
      </c>
      <c r="D696" s="1976"/>
      <c r="E696" s="1976"/>
      <c r="F696" s="1976"/>
      <c r="G696" s="1976"/>
      <c r="H696" s="1976"/>
      <c r="I696" s="1976"/>
      <c r="J696" s="1976"/>
      <c r="K696" s="1976"/>
      <c r="L696" s="1976"/>
      <c r="M696" s="1976"/>
      <c r="N696" s="1976"/>
      <c r="O696" s="1977"/>
    </row>
    <row r="697" spans="2:19" ht="35.1" customHeight="1" thickBot="1">
      <c r="B697" s="1339" t="s">
        <v>4677</v>
      </c>
      <c r="C697" s="1340" t="str">
        <f>"▼cellule "&amp;ADDRESS(ROW(C699),COLUMN(C699),4)&amp;" "&amp;"choisir Portion ou POIDS PRINCIPAL"</f>
        <v>▼cellule C699 choisir Portion ou POIDS PRINCIPAL</v>
      </c>
      <c r="D697" s="1341"/>
      <c r="E697" s="1297"/>
      <c r="F697" s="1297"/>
      <c r="G697" s="1297"/>
      <c r="H697" s="1297"/>
      <c r="I697" s="1297"/>
      <c r="J697" s="1297"/>
      <c r="K697" s="1297"/>
      <c r="L697" s="1297"/>
      <c r="M697" s="1297"/>
      <c r="N697" s="1297"/>
      <c r="O697" s="1297"/>
    </row>
    <row r="698" spans="2:19" ht="35.1" customHeight="1">
      <c r="B698" s="1395" t="s">
        <v>4635</v>
      </c>
      <c r="C698" s="1396" t="s">
        <v>1813</v>
      </c>
      <c r="D698" s="1990" t="s">
        <v>4629</v>
      </c>
      <c r="E698" s="1990"/>
      <c r="F698" s="1344" t="s">
        <v>4568</v>
      </c>
      <c r="G698" s="1345"/>
      <c r="H698" s="1345" t="s">
        <v>5518</v>
      </c>
      <c r="I698" s="1346"/>
      <c r="J698" s="1347" t="str">
        <f>"vous avez choisi"&amp;" "&amp;C699</f>
        <v>vous avez choisi PORTIONS</v>
      </c>
      <c r="K698" s="1348"/>
      <c r="L698" s="1349" t="str">
        <f>IF(AND(G699&lt;&gt;"",K699&lt;&gt;""),"1 seule saisie &gt; Portions ou Principal ?",IF(AND(G699="",ISNUMBER(K699)),K699&amp;" "&amp;M699&amp;" "&amp;J699,IF(AND(K699="",ISNUMBER(G699)),G699&amp;" "&amp;F699,"")))</f>
        <v>1 seule saisie &gt; Portions ou Principal ?</v>
      </c>
      <c r="M698" s="1346"/>
      <c r="N698" s="1346"/>
      <c r="O698" s="1350"/>
      <c r="Q698" s="1305" t="s">
        <v>4558</v>
      </c>
      <c r="R698" s="1305" t="s">
        <v>4559</v>
      </c>
      <c r="S698" s="1305"/>
    </row>
    <row r="699" spans="2:19" ht="35.1" customHeight="1">
      <c r="B699" s="1351" t="s">
        <v>4535</v>
      </c>
      <c r="C699" s="1352" t="s">
        <v>4538</v>
      </c>
      <c r="D699" s="1353" t="s">
        <v>3503</v>
      </c>
      <c r="E699" s="1354">
        <v>10</v>
      </c>
      <c r="F699" s="1355" t="s">
        <v>4678</v>
      </c>
      <c r="G699" s="1356">
        <v>10</v>
      </c>
      <c r="H699" s="1353" t="s">
        <v>4679</v>
      </c>
      <c r="I699" s="1357">
        <v>2</v>
      </c>
      <c r="J699" s="1355" t="s">
        <v>4680</v>
      </c>
      <c r="K699" s="1358">
        <v>2</v>
      </c>
      <c r="L699" s="1359" t="s">
        <v>4681</v>
      </c>
      <c r="M699" s="1360" t="s">
        <v>1239</v>
      </c>
      <c r="N699" s="1361" t="str">
        <f>"COEFFICIENT "&amp;" "&amp;C699</f>
        <v>COEFFICIENT  PORTIONS</v>
      </c>
      <c r="O699" s="1362">
        <f>IFERROR(IF(C699="PORTIONS",G699/E699,K699/I699),1)</f>
        <v>1</v>
      </c>
      <c r="Q699" s="1326" t="s">
        <v>4563</v>
      </c>
      <c r="R699" s="1327" t="s">
        <v>4564</v>
      </c>
      <c r="S699" s="1327"/>
    </row>
    <row r="700" spans="2:19" ht="35.1" customHeight="1">
      <c r="B700" s="1351" t="s">
        <v>5401</v>
      </c>
      <c r="C700" s="1363">
        <v>75</v>
      </c>
      <c r="D700" s="1364" t="s">
        <v>5402</v>
      </c>
      <c r="E700" s="1365" t="s">
        <v>5415</v>
      </c>
      <c r="F700" s="1364" t="s">
        <v>4682</v>
      </c>
      <c r="G700" s="1366" t="s">
        <v>5161</v>
      </c>
      <c r="H700" s="1353" t="s">
        <v>4683</v>
      </c>
      <c r="I700" s="1367" t="s">
        <v>5518</v>
      </c>
      <c r="J700" s="1353" t="s">
        <v>3891</v>
      </c>
      <c r="K700" s="1368" t="s">
        <v>185</v>
      </c>
      <c r="L700" s="1369" t="s">
        <v>4684</v>
      </c>
      <c r="M700" s="1370" t="s">
        <v>5411</v>
      </c>
      <c r="N700" s="1371" t="s">
        <v>4685</v>
      </c>
      <c r="O700" s="1372" t="s">
        <v>5410</v>
      </c>
      <c r="Q700" s="1326" t="s">
        <v>5421</v>
      </c>
      <c r="R700" s="1327" t="s">
        <v>5422</v>
      </c>
      <c r="S700" s="1327"/>
    </row>
    <row r="701" spans="2:19" ht="35.1" customHeight="1">
      <c r="B701" s="1373" t="s">
        <v>4686</v>
      </c>
      <c r="C701" s="1979" t="s">
        <v>5487</v>
      </c>
      <c r="D701" s="1979"/>
      <c r="E701" s="1979"/>
      <c r="F701" s="1979"/>
      <c r="G701" s="1979"/>
      <c r="H701" s="1374" t="s">
        <v>5407</v>
      </c>
      <c r="I701" s="1979" t="s">
        <v>5511</v>
      </c>
      <c r="J701" s="1979"/>
      <c r="K701" s="1979"/>
      <c r="L701" s="1374" t="s">
        <v>4687</v>
      </c>
      <c r="M701" s="1980" t="s">
        <v>5489</v>
      </c>
      <c r="N701" s="1980"/>
      <c r="O701" s="1981"/>
      <c r="Q701" s="1326" t="s">
        <v>5425</v>
      </c>
      <c r="R701" s="1327" t="s">
        <v>5426</v>
      </c>
      <c r="S701" s="1327"/>
    </row>
    <row r="702" spans="2:19" ht="35.1" customHeight="1">
      <c r="B702" s="1375"/>
      <c r="C702" s="1297"/>
      <c r="D702" s="1297"/>
      <c r="E702" s="1376"/>
      <c r="F702" s="1377" t="str">
        <f>"cellule "&amp;ADDRESS(ROW(C699),COLUMN(C699),4)</f>
        <v>cellule C699</v>
      </c>
      <c r="G702" s="1378"/>
      <c r="H702" s="1378"/>
      <c r="I702" s="1301"/>
      <c r="J702" s="1301"/>
      <c r="K702" s="1301"/>
      <c r="L702" s="1301"/>
      <c r="M702" s="1301"/>
      <c r="N702" s="1301"/>
      <c r="O702" s="1379"/>
      <c r="Q702" s="1326" t="s">
        <v>5428</v>
      </c>
      <c r="R702" s="1327" t="s">
        <v>5429</v>
      </c>
      <c r="S702" s="1327"/>
    </row>
    <row r="703" spans="2:19" ht="35.1" customHeight="1">
      <c r="B703" s="1380" t="s">
        <v>911</v>
      </c>
      <c r="C703" s="1381" t="s">
        <v>912</v>
      </c>
      <c r="D703" s="1381" t="s">
        <v>3517</v>
      </c>
      <c r="E703" s="1381" t="s">
        <v>914</v>
      </c>
      <c r="F703" s="1382" t="s">
        <v>4514</v>
      </c>
      <c r="G703" s="1382"/>
      <c r="H703" s="1382"/>
      <c r="I703" s="1305" t="s">
        <v>4535</v>
      </c>
      <c r="J703" s="1305" t="s">
        <v>3888</v>
      </c>
      <c r="K703" s="1305"/>
      <c r="L703" s="1305" t="s">
        <v>4536</v>
      </c>
      <c r="M703" s="1305"/>
      <c r="N703" s="1305"/>
      <c r="O703" s="1383"/>
      <c r="Q703" s="1326" t="s">
        <v>5431</v>
      </c>
      <c r="R703" s="1327" t="s">
        <v>5432</v>
      </c>
      <c r="S703" s="1327"/>
    </row>
    <row r="704" spans="2:19" ht="35.1" customHeight="1">
      <c r="B704" s="1384" t="s">
        <v>4629</v>
      </c>
      <c r="C704" s="1385">
        <v>2</v>
      </c>
      <c r="D704" s="1386" t="s">
        <v>1239</v>
      </c>
      <c r="E704" s="1387">
        <f t="shared" ref="E704:E709" si="39">IF(C704="","",IF(OR(D704="KG",D704="L"),ROUND(C704*$O$699,2),ROUND(C704*$O$699,0)))</f>
        <v>2</v>
      </c>
      <c r="F704" s="1311" t="s">
        <v>4517</v>
      </c>
      <c r="G704" s="1311"/>
      <c r="H704" s="1311"/>
      <c r="I704" s="1388" t="s">
        <v>4538</v>
      </c>
      <c r="J704" s="1324" t="s">
        <v>4539</v>
      </c>
      <c r="K704" s="1324"/>
      <c r="L704" s="1324" t="s">
        <v>4540</v>
      </c>
      <c r="M704" s="1324"/>
      <c r="N704" s="1324"/>
      <c r="O704" s="1389"/>
    </row>
    <row r="705" spans="2:19" ht="35.1" customHeight="1">
      <c r="B705" s="1384" t="s">
        <v>4688</v>
      </c>
      <c r="C705" s="1385">
        <v>5</v>
      </c>
      <c r="D705" s="1386" t="s">
        <v>1289</v>
      </c>
      <c r="E705" s="1387">
        <f t="shared" si="39"/>
        <v>5</v>
      </c>
      <c r="F705" s="1311" t="s">
        <v>4523</v>
      </c>
      <c r="G705" s="1311"/>
      <c r="H705" s="1311"/>
      <c r="I705" s="1323" t="s">
        <v>4542</v>
      </c>
      <c r="J705" s="1324" t="s">
        <v>4543</v>
      </c>
      <c r="K705" s="1324"/>
      <c r="L705" s="1324" t="s">
        <v>4544</v>
      </c>
      <c r="M705" s="1324"/>
      <c r="N705" s="1324"/>
      <c r="O705" s="1389"/>
    </row>
    <row r="706" spans="2:19" ht="35.1" customHeight="1">
      <c r="B706" s="1384" t="s">
        <v>4695</v>
      </c>
      <c r="C706" s="1385">
        <v>12</v>
      </c>
      <c r="D706" s="1386" t="s">
        <v>1289</v>
      </c>
      <c r="E706" s="1387">
        <f t="shared" si="39"/>
        <v>12</v>
      </c>
      <c r="F706" s="1311" t="s">
        <v>4524</v>
      </c>
      <c r="G706" s="1311"/>
      <c r="H706" s="1311"/>
      <c r="I706" s="1982" t="s">
        <v>4548</v>
      </c>
      <c r="J706" s="1983" t="s">
        <v>4549</v>
      </c>
      <c r="K706" s="1983"/>
      <c r="L706" s="1983" t="s">
        <v>4550</v>
      </c>
      <c r="M706" s="1983"/>
      <c r="N706" s="1983"/>
      <c r="O706" s="1984"/>
    </row>
    <row r="707" spans="2:19" ht="35.1" customHeight="1">
      <c r="B707" s="1384" t="s">
        <v>4690</v>
      </c>
      <c r="C707" s="1385">
        <v>8</v>
      </c>
      <c r="D707" s="1386" t="s">
        <v>1255</v>
      </c>
      <c r="E707" s="1387">
        <f t="shared" si="39"/>
        <v>8</v>
      </c>
      <c r="F707" s="1311" t="s">
        <v>5490</v>
      </c>
      <c r="G707" s="1311"/>
      <c r="H707" s="1311"/>
      <c r="I707" s="1982"/>
      <c r="J707" s="1983"/>
      <c r="K707" s="1983"/>
      <c r="L707" s="1983"/>
      <c r="M707" s="1983"/>
      <c r="N707" s="1983"/>
      <c r="O707" s="1984"/>
    </row>
    <row r="708" spans="2:19" ht="35.1" customHeight="1">
      <c r="B708" s="1384" t="s">
        <v>3620</v>
      </c>
      <c r="C708" s="1385">
        <v>16</v>
      </c>
      <c r="D708" s="1386" t="s">
        <v>1255</v>
      </c>
      <c r="E708" s="1387">
        <f t="shared" si="39"/>
        <v>16</v>
      </c>
      <c r="F708" s="1311" t="s">
        <v>4525</v>
      </c>
      <c r="G708" s="1311"/>
      <c r="H708" s="1311"/>
      <c r="I708" s="1390"/>
      <c r="J708" s="1390"/>
      <c r="K708" s="1390"/>
      <c r="L708" s="1390"/>
      <c r="M708" s="1390"/>
      <c r="N708" s="1390"/>
      <c r="O708" s="1391"/>
    </row>
    <row r="709" spans="2:19" ht="35.1" customHeight="1">
      <c r="B709" s="1384" t="s">
        <v>3624</v>
      </c>
      <c r="C709" s="1385">
        <v>4</v>
      </c>
      <c r="D709" s="1386" t="s">
        <v>1255</v>
      </c>
      <c r="E709" s="1387">
        <f t="shared" si="39"/>
        <v>4</v>
      </c>
      <c r="F709" s="1311"/>
      <c r="G709" s="1311"/>
      <c r="H709" s="1311"/>
      <c r="I709" s="1390"/>
      <c r="J709" s="1390"/>
      <c r="K709" s="1390"/>
      <c r="L709" s="1390"/>
      <c r="M709" s="1390"/>
      <c r="N709" s="1390"/>
      <c r="O709" s="1391"/>
    </row>
    <row r="710" spans="2:19" ht="35.1" customHeight="1">
      <c r="B710" s="1375"/>
      <c r="C710" s="1297"/>
      <c r="D710" s="1297"/>
      <c r="E710" s="1297"/>
      <c r="F710" s="1301"/>
      <c r="G710" s="1301"/>
      <c r="H710" s="1301"/>
      <c r="I710" s="1301"/>
      <c r="J710" s="1301"/>
      <c r="K710" s="1301"/>
      <c r="L710" s="1301"/>
      <c r="M710" s="1301"/>
      <c r="N710" s="1301"/>
      <c r="O710" s="1394"/>
    </row>
    <row r="711" spans="2:19" ht="35.1" customHeight="1">
      <c r="B711" s="1392" t="s">
        <v>4691</v>
      </c>
      <c r="C711" s="1974" t="s">
        <v>5512</v>
      </c>
      <c r="D711" s="1974"/>
      <c r="E711" s="1974"/>
      <c r="F711" s="1974"/>
      <c r="G711" s="1974"/>
      <c r="H711" s="1974"/>
      <c r="I711" s="1974"/>
      <c r="J711" s="1974"/>
      <c r="K711" s="1974"/>
      <c r="L711" s="1974"/>
      <c r="M711" s="1974"/>
      <c r="N711" s="1974"/>
      <c r="O711" s="1975"/>
    </row>
    <row r="712" spans="2:19" ht="35.1" customHeight="1" thickBot="1">
      <c r="B712" s="1393" t="s">
        <v>4692</v>
      </c>
      <c r="C712" s="1976" t="s">
        <v>5492</v>
      </c>
      <c r="D712" s="1976"/>
      <c r="E712" s="1976"/>
      <c r="F712" s="1976"/>
      <c r="G712" s="1976"/>
      <c r="H712" s="1976"/>
      <c r="I712" s="1976"/>
      <c r="J712" s="1976"/>
      <c r="K712" s="1976"/>
      <c r="L712" s="1976"/>
      <c r="M712" s="1976"/>
      <c r="N712" s="1976"/>
      <c r="O712" s="1977"/>
    </row>
    <row r="713" spans="2:19" ht="35.1" customHeight="1" thickBot="1">
      <c r="B713" s="1339" t="s">
        <v>4677</v>
      </c>
      <c r="C713" s="1340" t="str">
        <f>"▼cellule "&amp;ADDRESS(ROW(C715),COLUMN(C715),4)&amp;" "&amp;"choisir Portion ou POIDS PRINCIPAL"</f>
        <v>▼cellule C715 choisir Portion ou POIDS PRINCIPAL</v>
      </c>
      <c r="D713" s="1341"/>
      <c r="E713" s="1297"/>
      <c r="F713" s="1297"/>
      <c r="G713" s="1297"/>
      <c r="H713" s="1297"/>
      <c r="I713" s="1297"/>
      <c r="J713" s="1297"/>
      <c r="K713" s="1297"/>
      <c r="L713" s="1297"/>
      <c r="M713" s="1297"/>
      <c r="N713" s="1297"/>
      <c r="O713" s="1297"/>
    </row>
    <row r="714" spans="2:19" ht="35.1" customHeight="1">
      <c r="B714" s="1397" t="s">
        <v>4637</v>
      </c>
      <c r="C714" s="1398" t="s">
        <v>2144</v>
      </c>
      <c r="D714" s="1989" t="s">
        <v>359</v>
      </c>
      <c r="E714" s="1989"/>
      <c r="F714" s="1344" t="s">
        <v>4638</v>
      </c>
      <c r="G714" s="1345"/>
      <c r="H714" s="1345" t="s">
        <v>5519</v>
      </c>
      <c r="I714" s="1346"/>
      <c r="J714" s="1347" t="str">
        <f>"vous avez choisi"&amp;" "&amp;C715</f>
        <v>vous avez choisi PORTIONS</v>
      </c>
      <c r="K714" s="1348"/>
      <c r="L714" s="1349" t="str">
        <f>IF(AND(G715&lt;&gt;"",K715&lt;&gt;""),"1 seule saisie &gt; Portions ou Principal ?",IF(AND(G715="",ISNUMBER(K715)),K715&amp;" "&amp;M715&amp;" "&amp;J715,IF(AND(K715="",ISNUMBER(G715)),G715&amp;" "&amp;F715,"")))</f>
        <v>1 seule saisie &gt; Portions ou Principal ?</v>
      </c>
      <c r="M714" s="1346"/>
      <c r="N714" s="1346"/>
      <c r="O714" s="1350"/>
      <c r="Q714" s="1305" t="s">
        <v>4558</v>
      </c>
      <c r="R714" s="1305" t="s">
        <v>4559</v>
      </c>
      <c r="S714" s="1305"/>
    </row>
    <row r="715" spans="2:19" ht="35.1" customHeight="1">
      <c r="B715" s="1351" t="s">
        <v>4535</v>
      </c>
      <c r="C715" s="1352" t="s">
        <v>4538</v>
      </c>
      <c r="D715" s="1353" t="s">
        <v>3503</v>
      </c>
      <c r="E715" s="1354">
        <v>10</v>
      </c>
      <c r="F715" s="1355" t="s">
        <v>4678</v>
      </c>
      <c r="G715" s="1356">
        <v>10</v>
      </c>
      <c r="H715" s="1353" t="s">
        <v>4679</v>
      </c>
      <c r="I715" s="1357">
        <v>1.5</v>
      </c>
      <c r="J715" s="1355" t="s">
        <v>4680</v>
      </c>
      <c r="K715" s="1358">
        <v>1.5</v>
      </c>
      <c r="L715" s="1359" t="s">
        <v>4681</v>
      </c>
      <c r="M715" s="1360" t="s">
        <v>1239</v>
      </c>
      <c r="N715" s="1361" t="str">
        <f>"COEFFICIENT "&amp;" "&amp;C715</f>
        <v>COEFFICIENT  PORTIONS</v>
      </c>
      <c r="O715" s="1362">
        <f>IFERROR(IF(C715="PORTIONS",G715/E715,K715/I715),1)</f>
        <v>1</v>
      </c>
      <c r="Q715" s="1326" t="s">
        <v>4563</v>
      </c>
      <c r="R715" s="1327" t="s">
        <v>4564</v>
      </c>
      <c r="S715" s="1327"/>
    </row>
    <row r="716" spans="2:19" ht="35.1" customHeight="1">
      <c r="B716" s="1351" t="s">
        <v>5401</v>
      </c>
      <c r="C716" s="1363">
        <v>68</v>
      </c>
      <c r="D716" s="1364" t="s">
        <v>5402</v>
      </c>
      <c r="E716" s="1365" t="s">
        <v>5409</v>
      </c>
      <c r="F716" s="1364" t="s">
        <v>4682</v>
      </c>
      <c r="G716" s="1366" t="s">
        <v>5458</v>
      </c>
      <c r="H716" s="1353" t="s">
        <v>4683</v>
      </c>
      <c r="I716" s="1367" t="s">
        <v>5519</v>
      </c>
      <c r="J716" s="1353" t="s">
        <v>3891</v>
      </c>
      <c r="K716" s="1368" t="s">
        <v>185</v>
      </c>
      <c r="L716" s="1369" t="s">
        <v>4684</v>
      </c>
      <c r="M716" s="1370" t="s">
        <v>5411</v>
      </c>
      <c r="N716" s="1371" t="s">
        <v>4685</v>
      </c>
      <c r="O716" s="1372" t="s">
        <v>5410</v>
      </c>
      <c r="Q716" s="1326" t="s">
        <v>5421</v>
      </c>
      <c r="R716" s="1327" t="s">
        <v>5422</v>
      </c>
      <c r="S716" s="1327"/>
    </row>
    <row r="717" spans="2:19" ht="35.1" customHeight="1">
      <c r="B717" s="1373" t="s">
        <v>4686</v>
      </c>
      <c r="C717" s="1979" t="s">
        <v>5487</v>
      </c>
      <c r="D717" s="1979"/>
      <c r="E717" s="1979"/>
      <c r="F717" s="1979"/>
      <c r="G717" s="1979"/>
      <c r="H717" s="1374" t="s">
        <v>5407</v>
      </c>
      <c r="I717" s="1979" t="s">
        <v>5488</v>
      </c>
      <c r="J717" s="1979"/>
      <c r="K717" s="1979"/>
      <c r="L717" s="1374" t="s">
        <v>4687</v>
      </c>
      <c r="M717" s="1980" t="s">
        <v>5520</v>
      </c>
      <c r="N717" s="1980"/>
      <c r="O717" s="1981"/>
      <c r="Q717" s="1326" t="s">
        <v>5425</v>
      </c>
      <c r="R717" s="1327" t="s">
        <v>5426</v>
      </c>
      <c r="S717" s="1327"/>
    </row>
    <row r="718" spans="2:19" ht="35.1" customHeight="1">
      <c r="B718" s="1375"/>
      <c r="C718" s="1297"/>
      <c r="D718" s="1297"/>
      <c r="E718" s="1376"/>
      <c r="F718" s="1377" t="str">
        <f>"cellule "&amp;ADDRESS(ROW(C715),COLUMN(C715),4)</f>
        <v>cellule C715</v>
      </c>
      <c r="G718" s="1378"/>
      <c r="H718" s="1378"/>
      <c r="I718" s="1301"/>
      <c r="J718" s="1301"/>
      <c r="K718" s="1301"/>
      <c r="L718" s="1301"/>
      <c r="M718" s="1301"/>
      <c r="N718" s="1301"/>
      <c r="O718" s="1379"/>
      <c r="Q718" s="1326" t="s">
        <v>5428</v>
      </c>
      <c r="R718" s="1327" t="s">
        <v>5429</v>
      </c>
      <c r="S718" s="1327"/>
    </row>
    <row r="719" spans="2:19" ht="35.1" customHeight="1">
      <c r="B719" s="1380" t="s">
        <v>911</v>
      </c>
      <c r="C719" s="1381" t="s">
        <v>912</v>
      </c>
      <c r="D719" s="1381" t="s">
        <v>3517</v>
      </c>
      <c r="E719" s="1381" t="s">
        <v>914</v>
      </c>
      <c r="F719" s="1382" t="s">
        <v>4514</v>
      </c>
      <c r="G719" s="1382"/>
      <c r="H719" s="1382"/>
      <c r="I719" s="1305" t="s">
        <v>4535</v>
      </c>
      <c r="J719" s="1305" t="s">
        <v>3888</v>
      </c>
      <c r="K719" s="1305"/>
      <c r="L719" s="1305" t="s">
        <v>4536</v>
      </c>
      <c r="M719" s="1305"/>
      <c r="N719" s="1305"/>
      <c r="O719" s="1383"/>
      <c r="Q719" s="1326" t="s">
        <v>5431</v>
      </c>
      <c r="R719" s="1327" t="s">
        <v>5432</v>
      </c>
      <c r="S719" s="1327"/>
    </row>
    <row r="720" spans="2:19" ht="35.1" customHeight="1">
      <c r="B720" s="1384" t="s">
        <v>359</v>
      </c>
      <c r="C720" s="1385">
        <v>1.5</v>
      </c>
      <c r="D720" s="1386" t="s">
        <v>1239</v>
      </c>
      <c r="E720" s="1387">
        <f t="shared" ref="E720:E725" si="40">IF(C720="","",IF(OR(D720="KG",D720="L"),ROUND(C720*$O$715,2),ROUND(C720*$O$715,0)))</f>
        <v>1.5</v>
      </c>
      <c r="F720" s="1311" t="s">
        <v>4517</v>
      </c>
      <c r="G720" s="1311"/>
      <c r="H720" s="1311"/>
      <c r="I720" s="1388" t="s">
        <v>4538</v>
      </c>
      <c r="J720" s="1324" t="s">
        <v>4539</v>
      </c>
      <c r="K720" s="1324"/>
      <c r="L720" s="1324" t="s">
        <v>4540</v>
      </c>
      <c r="M720" s="1324"/>
      <c r="N720" s="1324"/>
      <c r="O720" s="1389"/>
    </row>
    <row r="721" spans="2:19" ht="35.1" customHeight="1">
      <c r="B721" s="1384" t="s">
        <v>4688</v>
      </c>
      <c r="C721" s="1385">
        <v>5</v>
      </c>
      <c r="D721" s="1386" t="s">
        <v>1289</v>
      </c>
      <c r="E721" s="1387">
        <f t="shared" si="40"/>
        <v>5</v>
      </c>
      <c r="F721" s="1311" t="s">
        <v>4523</v>
      </c>
      <c r="G721" s="1311"/>
      <c r="H721" s="1311"/>
      <c r="I721" s="1323" t="s">
        <v>4542</v>
      </c>
      <c r="J721" s="1324" t="s">
        <v>4543</v>
      </c>
      <c r="K721" s="1324"/>
      <c r="L721" s="1324" t="s">
        <v>4544</v>
      </c>
      <c r="M721" s="1324"/>
      <c r="N721" s="1324"/>
      <c r="O721" s="1389"/>
    </row>
    <row r="722" spans="2:19" ht="35.1" customHeight="1">
      <c r="B722" s="1384" t="s">
        <v>4694</v>
      </c>
      <c r="C722" s="1385">
        <v>8</v>
      </c>
      <c r="D722" s="1386" t="s">
        <v>1289</v>
      </c>
      <c r="E722" s="1387">
        <f t="shared" si="40"/>
        <v>8</v>
      </c>
      <c r="F722" s="1311" t="s">
        <v>4524</v>
      </c>
      <c r="G722" s="1311"/>
      <c r="H722" s="1311"/>
      <c r="I722" s="1982" t="s">
        <v>4548</v>
      </c>
      <c r="J722" s="1983" t="s">
        <v>4549</v>
      </c>
      <c r="K722" s="1983"/>
      <c r="L722" s="1983" t="s">
        <v>4550</v>
      </c>
      <c r="M722" s="1983"/>
      <c r="N722" s="1983"/>
      <c r="O722" s="1984"/>
    </row>
    <row r="723" spans="2:19" ht="35.1" customHeight="1">
      <c r="B723" s="1384" t="s">
        <v>4690</v>
      </c>
      <c r="C723" s="1385">
        <v>8</v>
      </c>
      <c r="D723" s="1386" t="s">
        <v>1255</v>
      </c>
      <c r="E723" s="1387">
        <f t="shared" si="40"/>
        <v>8</v>
      </c>
      <c r="F723" s="1311" t="s">
        <v>5521</v>
      </c>
      <c r="G723" s="1311"/>
      <c r="H723" s="1311"/>
      <c r="I723" s="1982"/>
      <c r="J723" s="1983"/>
      <c r="K723" s="1983"/>
      <c r="L723" s="1983"/>
      <c r="M723" s="1983"/>
      <c r="N723" s="1983"/>
      <c r="O723" s="1984"/>
    </row>
    <row r="724" spans="2:19" ht="35.1" customHeight="1">
      <c r="B724" s="1384" t="s">
        <v>3620</v>
      </c>
      <c r="C724" s="1385">
        <v>16</v>
      </c>
      <c r="D724" s="1386" t="s">
        <v>1255</v>
      </c>
      <c r="E724" s="1387">
        <f t="shared" si="40"/>
        <v>16</v>
      </c>
      <c r="F724" s="1311" t="s">
        <v>4525</v>
      </c>
      <c r="G724" s="1311"/>
      <c r="H724" s="1311"/>
      <c r="I724" s="1390"/>
      <c r="J724" s="1390"/>
      <c r="K724" s="1390"/>
      <c r="L724" s="1390"/>
      <c r="M724" s="1390"/>
      <c r="N724" s="1390"/>
      <c r="O724" s="1391"/>
    </row>
    <row r="725" spans="2:19" ht="35.1" customHeight="1">
      <c r="B725" s="1384" t="s">
        <v>3624</v>
      </c>
      <c r="C725" s="1385">
        <v>4</v>
      </c>
      <c r="D725" s="1386" t="s">
        <v>1255</v>
      </c>
      <c r="E725" s="1387">
        <f t="shared" si="40"/>
        <v>4</v>
      </c>
      <c r="F725" s="1311"/>
      <c r="G725" s="1311"/>
      <c r="H725" s="1311"/>
      <c r="I725" s="1390"/>
      <c r="J725" s="1390"/>
      <c r="K725" s="1390"/>
      <c r="L725" s="1390"/>
      <c r="M725" s="1390"/>
      <c r="N725" s="1390"/>
      <c r="O725" s="1391"/>
    </row>
    <row r="726" spans="2:19" ht="35.1" customHeight="1">
      <c r="B726" s="1375"/>
      <c r="C726" s="1297"/>
      <c r="D726" s="1297"/>
      <c r="E726" s="1297"/>
      <c r="F726" s="1301"/>
      <c r="G726" s="1301"/>
      <c r="H726" s="1301"/>
      <c r="I726" s="1301"/>
      <c r="J726" s="1301"/>
      <c r="K726" s="1301"/>
      <c r="L726" s="1301"/>
      <c r="M726" s="1301"/>
      <c r="N726" s="1301"/>
      <c r="O726" s="1394"/>
    </row>
    <row r="727" spans="2:19" ht="35.1" customHeight="1">
      <c r="B727" s="1392" t="s">
        <v>4691</v>
      </c>
      <c r="C727" s="1974" t="s">
        <v>5491</v>
      </c>
      <c r="D727" s="1974"/>
      <c r="E727" s="1974"/>
      <c r="F727" s="1974"/>
      <c r="G727" s="1974"/>
      <c r="H727" s="1974"/>
      <c r="I727" s="1974"/>
      <c r="J727" s="1974"/>
      <c r="K727" s="1974"/>
      <c r="L727" s="1974"/>
      <c r="M727" s="1974"/>
      <c r="N727" s="1974"/>
      <c r="O727" s="1975"/>
    </row>
    <row r="728" spans="2:19" ht="35.1" customHeight="1" thickBot="1">
      <c r="B728" s="1393" t="s">
        <v>4692</v>
      </c>
      <c r="C728" s="1976" t="s">
        <v>5492</v>
      </c>
      <c r="D728" s="1976"/>
      <c r="E728" s="1976"/>
      <c r="F728" s="1976"/>
      <c r="G728" s="1976"/>
      <c r="H728" s="1976"/>
      <c r="I728" s="1976"/>
      <c r="J728" s="1976"/>
      <c r="K728" s="1976"/>
      <c r="L728" s="1976"/>
      <c r="M728" s="1976"/>
      <c r="N728" s="1976"/>
      <c r="O728" s="1977"/>
    </row>
    <row r="729" spans="2:19" ht="35.1" customHeight="1" thickBot="1">
      <c r="B729" s="1339" t="s">
        <v>4677</v>
      </c>
      <c r="C729" s="1340" t="str">
        <f>"▼cellule "&amp;ADDRESS(ROW(C731),COLUMN(C731),4)&amp;" "&amp;"choisir Portion ou POIDS PRINCIPAL"</f>
        <v>▼cellule C731 choisir Portion ou POIDS PRINCIPAL</v>
      </c>
      <c r="D729" s="1341"/>
      <c r="E729" s="1297"/>
      <c r="F729" s="1297"/>
      <c r="G729" s="1297"/>
      <c r="H729" s="1297"/>
      <c r="I729" s="1297"/>
      <c r="J729" s="1297"/>
      <c r="K729" s="1297"/>
      <c r="L729" s="1297"/>
      <c r="M729" s="1297"/>
      <c r="N729" s="1297"/>
      <c r="O729" s="1297"/>
    </row>
    <row r="730" spans="2:19" ht="35.1" customHeight="1">
      <c r="B730" s="1397" t="s">
        <v>4639</v>
      </c>
      <c r="C730" s="1398" t="s">
        <v>2144</v>
      </c>
      <c r="D730" s="1989" t="s">
        <v>359</v>
      </c>
      <c r="E730" s="1989"/>
      <c r="F730" s="1344" t="s">
        <v>4638</v>
      </c>
      <c r="G730" s="1345"/>
      <c r="H730" s="1345" t="s">
        <v>5519</v>
      </c>
      <c r="I730" s="1346"/>
      <c r="J730" s="1347" t="str">
        <f>"vous avez choisi"&amp;" "&amp;C731</f>
        <v>vous avez choisi PORTIONS</v>
      </c>
      <c r="K730" s="1348"/>
      <c r="L730" s="1349" t="str">
        <f>IF(AND(G731&lt;&gt;"",K731&lt;&gt;""),"1 seule saisie &gt; Portions ou Principal ?",IF(AND(G731="",ISNUMBER(K731)),K731&amp;" "&amp;M731&amp;" "&amp;J731,IF(AND(K731="",ISNUMBER(G731)),G731&amp;" "&amp;F731,"")))</f>
        <v>1 seule saisie &gt; Portions ou Principal ?</v>
      </c>
      <c r="M730" s="1346"/>
      <c r="N730" s="1346"/>
      <c r="O730" s="1350"/>
      <c r="Q730" s="1305" t="s">
        <v>4558</v>
      </c>
      <c r="R730" s="1305" t="s">
        <v>4559</v>
      </c>
      <c r="S730" s="1305"/>
    </row>
    <row r="731" spans="2:19" ht="35.1" customHeight="1">
      <c r="B731" s="1351" t="s">
        <v>4535</v>
      </c>
      <c r="C731" s="1352" t="s">
        <v>4538</v>
      </c>
      <c r="D731" s="1353" t="s">
        <v>3503</v>
      </c>
      <c r="E731" s="1354">
        <v>10</v>
      </c>
      <c r="F731" s="1355" t="s">
        <v>4678</v>
      </c>
      <c r="G731" s="1356">
        <v>10</v>
      </c>
      <c r="H731" s="1353" t="s">
        <v>4679</v>
      </c>
      <c r="I731" s="1357">
        <v>1.5</v>
      </c>
      <c r="J731" s="1355" t="s">
        <v>4680</v>
      </c>
      <c r="K731" s="1358">
        <v>1.5</v>
      </c>
      <c r="L731" s="1359" t="s">
        <v>4681</v>
      </c>
      <c r="M731" s="1360" t="s">
        <v>1239</v>
      </c>
      <c r="N731" s="1361" t="str">
        <f>"COEFFICIENT "&amp;" "&amp;C731</f>
        <v>COEFFICIENT  PORTIONS</v>
      </c>
      <c r="O731" s="1362">
        <f>IFERROR(IF(C731="PORTIONS",G731/E731,K731/I731),1)</f>
        <v>1</v>
      </c>
      <c r="Q731" s="1326" t="s">
        <v>4563</v>
      </c>
      <c r="R731" s="1327" t="s">
        <v>4564</v>
      </c>
      <c r="S731" s="1327"/>
    </row>
    <row r="732" spans="2:19" ht="35.1" customHeight="1">
      <c r="B732" s="1351" t="s">
        <v>5401</v>
      </c>
      <c r="C732" s="1363">
        <v>68</v>
      </c>
      <c r="D732" s="1364" t="s">
        <v>5402</v>
      </c>
      <c r="E732" s="1365" t="s">
        <v>5409</v>
      </c>
      <c r="F732" s="1364" t="s">
        <v>4682</v>
      </c>
      <c r="G732" s="1366" t="s">
        <v>5458</v>
      </c>
      <c r="H732" s="1353" t="s">
        <v>4683</v>
      </c>
      <c r="I732" s="1367" t="s">
        <v>5519</v>
      </c>
      <c r="J732" s="1353" t="s">
        <v>3891</v>
      </c>
      <c r="K732" s="1368" t="s">
        <v>185</v>
      </c>
      <c r="L732" s="1369" t="s">
        <v>4684</v>
      </c>
      <c r="M732" s="1370" t="s">
        <v>5411</v>
      </c>
      <c r="N732" s="1371" t="s">
        <v>4685</v>
      </c>
      <c r="O732" s="1372" t="s">
        <v>5410</v>
      </c>
      <c r="Q732" s="1326" t="s">
        <v>5421</v>
      </c>
      <c r="R732" s="1327" t="s">
        <v>5422</v>
      </c>
      <c r="S732" s="1327"/>
    </row>
    <row r="733" spans="2:19" ht="35.1" customHeight="1">
      <c r="B733" s="1373" t="s">
        <v>4686</v>
      </c>
      <c r="C733" s="1979" t="s">
        <v>5487</v>
      </c>
      <c r="D733" s="1979"/>
      <c r="E733" s="1979"/>
      <c r="F733" s="1979"/>
      <c r="G733" s="1979"/>
      <c r="H733" s="1374" t="s">
        <v>5407</v>
      </c>
      <c r="I733" s="1979" t="s">
        <v>5488</v>
      </c>
      <c r="J733" s="1979"/>
      <c r="K733" s="1979"/>
      <c r="L733" s="1374" t="s">
        <v>4687</v>
      </c>
      <c r="M733" s="1980" t="s">
        <v>5520</v>
      </c>
      <c r="N733" s="1980"/>
      <c r="O733" s="1981"/>
      <c r="Q733" s="1326" t="s">
        <v>5425</v>
      </c>
      <c r="R733" s="1327" t="s">
        <v>5426</v>
      </c>
      <c r="S733" s="1327"/>
    </row>
    <row r="734" spans="2:19" ht="35.1" customHeight="1">
      <c r="B734" s="1375"/>
      <c r="C734" s="1297"/>
      <c r="D734" s="1297"/>
      <c r="E734" s="1376"/>
      <c r="F734" s="1377" t="str">
        <f>"cellule "&amp;ADDRESS(ROW(C731),COLUMN(C731),4)</f>
        <v>cellule C731</v>
      </c>
      <c r="G734" s="1378"/>
      <c r="H734" s="1378"/>
      <c r="I734" s="1301"/>
      <c r="J734" s="1301"/>
      <c r="K734" s="1301"/>
      <c r="L734" s="1301"/>
      <c r="M734" s="1301"/>
      <c r="N734" s="1301"/>
      <c r="O734" s="1379"/>
      <c r="Q734" s="1326" t="s">
        <v>5428</v>
      </c>
      <c r="R734" s="1327" t="s">
        <v>5429</v>
      </c>
      <c r="S734" s="1327"/>
    </row>
    <row r="735" spans="2:19" ht="35.1" customHeight="1">
      <c r="B735" s="1380" t="s">
        <v>911</v>
      </c>
      <c r="C735" s="1381" t="s">
        <v>912</v>
      </c>
      <c r="D735" s="1381" t="s">
        <v>3517</v>
      </c>
      <c r="E735" s="1381" t="s">
        <v>914</v>
      </c>
      <c r="F735" s="1382" t="s">
        <v>4514</v>
      </c>
      <c r="G735" s="1382"/>
      <c r="H735" s="1382"/>
      <c r="I735" s="1305" t="s">
        <v>4535</v>
      </c>
      <c r="J735" s="1305" t="s">
        <v>3888</v>
      </c>
      <c r="K735" s="1305"/>
      <c r="L735" s="1305" t="s">
        <v>4536</v>
      </c>
      <c r="M735" s="1305"/>
      <c r="N735" s="1305"/>
      <c r="O735" s="1383"/>
      <c r="Q735" s="1326" t="s">
        <v>5431</v>
      </c>
      <c r="R735" s="1327" t="s">
        <v>5432</v>
      </c>
      <c r="S735" s="1327"/>
    </row>
    <row r="736" spans="2:19" ht="35.1" customHeight="1">
      <c r="B736" s="1384" t="s">
        <v>359</v>
      </c>
      <c r="C736" s="1385">
        <v>1.5</v>
      </c>
      <c r="D736" s="1386" t="s">
        <v>1239</v>
      </c>
      <c r="E736" s="1387">
        <f t="shared" ref="E736:E741" si="41">IF(C736="","",IF(OR(D736="KG",D736="L"),ROUND(C736*$O$731,2),ROUND(C736*$O$731,0)))</f>
        <v>1.5</v>
      </c>
      <c r="F736" s="1311" t="s">
        <v>4517</v>
      </c>
      <c r="G736" s="1311"/>
      <c r="H736" s="1311"/>
      <c r="I736" s="1388" t="s">
        <v>4538</v>
      </c>
      <c r="J736" s="1324" t="s">
        <v>4539</v>
      </c>
      <c r="K736" s="1324"/>
      <c r="L736" s="1324" t="s">
        <v>4540</v>
      </c>
      <c r="M736" s="1324"/>
      <c r="N736" s="1324"/>
      <c r="O736" s="1389"/>
    </row>
    <row r="737" spans="2:19" ht="35.1" customHeight="1">
      <c r="B737" s="1384" t="s">
        <v>4688</v>
      </c>
      <c r="C737" s="1385">
        <v>5</v>
      </c>
      <c r="D737" s="1386" t="s">
        <v>1289</v>
      </c>
      <c r="E737" s="1387">
        <f t="shared" si="41"/>
        <v>5</v>
      </c>
      <c r="F737" s="1311" t="s">
        <v>4523</v>
      </c>
      <c r="G737" s="1311"/>
      <c r="H737" s="1311"/>
      <c r="I737" s="1323" t="s">
        <v>4542</v>
      </c>
      <c r="J737" s="1324" t="s">
        <v>4543</v>
      </c>
      <c r="K737" s="1324"/>
      <c r="L737" s="1324" t="s">
        <v>4544</v>
      </c>
      <c r="M737" s="1324"/>
      <c r="N737" s="1324"/>
      <c r="O737" s="1389"/>
    </row>
    <row r="738" spans="2:19" ht="35.1" customHeight="1">
      <c r="B738" s="1384" t="s">
        <v>4694</v>
      </c>
      <c r="C738" s="1385">
        <v>8</v>
      </c>
      <c r="D738" s="1386" t="s">
        <v>1289</v>
      </c>
      <c r="E738" s="1387">
        <f t="shared" si="41"/>
        <v>8</v>
      </c>
      <c r="F738" s="1311" t="s">
        <v>4524</v>
      </c>
      <c r="G738" s="1311"/>
      <c r="H738" s="1311"/>
      <c r="I738" s="1982" t="s">
        <v>4548</v>
      </c>
      <c r="J738" s="1983" t="s">
        <v>4549</v>
      </c>
      <c r="K738" s="1983"/>
      <c r="L738" s="1983" t="s">
        <v>4550</v>
      </c>
      <c r="M738" s="1983"/>
      <c r="N738" s="1983"/>
      <c r="O738" s="1984"/>
    </row>
    <row r="739" spans="2:19" ht="35.1" customHeight="1">
      <c r="B739" s="1384" t="s">
        <v>4690</v>
      </c>
      <c r="C739" s="1385">
        <v>8</v>
      </c>
      <c r="D739" s="1386" t="s">
        <v>1255</v>
      </c>
      <c r="E739" s="1387">
        <f t="shared" si="41"/>
        <v>8</v>
      </c>
      <c r="F739" s="1311" t="s">
        <v>5521</v>
      </c>
      <c r="G739" s="1311"/>
      <c r="H739" s="1311"/>
      <c r="I739" s="1982"/>
      <c r="J739" s="1983"/>
      <c r="K739" s="1983"/>
      <c r="L739" s="1983"/>
      <c r="M739" s="1983"/>
      <c r="N739" s="1983"/>
      <c r="O739" s="1984"/>
    </row>
    <row r="740" spans="2:19" ht="35.1" customHeight="1">
      <c r="B740" s="1384" t="s">
        <v>3620</v>
      </c>
      <c r="C740" s="1385">
        <v>16</v>
      </c>
      <c r="D740" s="1386" t="s">
        <v>1255</v>
      </c>
      <c r="E740" s="1387">
        <f t="shared" si="41"/>
        <v>16</v>
      </c>
      <c r="F740" s="1311" t="s">
        <v>4525</v>
      </c>
      <c r="G740" s="1311"/>
      <c r="H740" s="1311"/>
      <c r="I740" s="1390"/>
      <c r="J740" s="1390"/>
      <c r="K740" s="1390"/>
      <c r="L740" s="1390"/>
      <c r="M740" s="1390"/>
      <c r="N740" s="1390"/>
      <c r="O740" s="1391"/>
    </row>
    <row r="741" spans="2:19" ht="35.1" customHeight="1">
      <c r="B741" s="1384" t="s">
        <v>3624</v>
      </c>
      <c r="C741" s="1385">
        <v>4</v>
      </c>
      <c r="D741" s="1386" t="s">
        <v>1255</v>
      </c>
      <c r="E741" s="1387">
        <f t="shared" si="41"/>
        <v>4</v>
      </c>
      <c r="F741" s="1311"/>
      <c r="G741" s="1311"/>
      <c r="H741" s="1311"/>
      <c r="I741" s="1390"/>
      <c r="J741" s="1390"/>
      <c r="K741" s="1390"/>
      <c r="L741" s="1390"/>
      <c r="M741" s="1390"/>
      <c r="N741" s="1390"/>
      <c r="O741" s="1391"/>
    </row>
    <row r="742" spans="2:19" ht="35.1" customHeight="1">
      <c r="B742" s="1375"/>
      <c r="C742" s="1297"/>
      <c r="D742" s="1297"/>
      <c r="E742" s="1297"/>
      <c r="F742" s="1301"/>
      <c r="G742" s="1301"/>
      <c r="H742" s="1301"/>
      <c r="I742" s="1301"/>
      <c r="J742" s="1301"/>
      <c r="K742" s="1301"/>
      <c r="L742" s="1301"/>
      <c r="M742" s="1301"/>
      <c r="N742" s="1301"/>
      <c r="O742" s="1394"/>
    </row>
    <row r="743" spans="2:19" ht="35.1" customHeight="1">
      <c r="B743" s="1392" t="s">
        <v>4691</v>
      </c>
      <c r="C743" s="1974" t="s">
        <v>5491</v>
      </c>
      <c r="D743" s="1974"/>
      <c r="E743" s="1974"/>
      <c r="F743" s="1974"/>
      <c r="G743" s="1974"/>
      <c r="H743" s="1974"/>
      <c r="I743" s="1974"/>
      <c r="J743" s="1974"/>
      <c r="K743" s="1974"/>
      <c r="L743" s="1974"/>
      <c r="M743" s="1974"/>
      <c r="N743" s="1974"/>
      <c r="O743" s="1975"/>
    </row>
    <row r="744" spans="2:19" ht="35.1" customHeight="1" thickBot="1">
      <c r="B744" s="1393" t="s">
        <v>4692</v>
      </c>
      <c r="C744" s="1976" t="s">
        <v>5492</v>
      </c>
      <c r="D744" s="1976"/>
      <c r="E744" s="1976"/>
      <c r="F744" s="1976"/>
      <c r="G744" s="1976"/>
      <c r="H744" s="1976"/>
      <c r="I744" s="1976"/>
      <c r="J744" s="1976"/>
      <c r="K744" s="1976"/>
      <c r="L744" s="1976"/>
      <c r="M744" s="1976"/>
      <c r="N744" s="1976"/>
      <c r="O744" s="1977"/>
    </row>
    <row r="745" spans="2:19" ht="35.1" customHeight="1" thickBot="1">
      <c r="B745" s="1339" t="s">
        <v>4677</v>
      </c>
      <c r="C745" s="1340" t="str">
        <f>"▼cellule "&amp;ADDRESS(ROW(C747),COLUMN(C747),4)&amp;" "&amp;"choisir Portion ou POIDS PRINCIPAL"</f>
        <v>▼cellule C747 choisir Portion ou POIDS PRINCIPAL</v>
      </c>
      <c r="D745" s="1341"/>
      <c r="E745" s="1297"/>
      <c r="F745" s="1297"/>
      <c r="G745" s="1297"/>
      <c r="H745" s="1297"/>
      <c r="I745" s="1297"/>
      <c r="J745" s="1297"/>
      <c r="K745" s="1297"/>
      <c r="L745" s="1297"/>
      <c r="M745" s="1297"/>
      <c r="N745" s="1297"/>
      <c r="O745" s="1297"/>
    </row>
    <row r="746" spans="2:19" ht="35.1" customHeight="1">
      <c r="B746" s="1397" t="s">
        <v>4640</v>
      </c>
      <c r="C746" s="1398" t="s">
        <v>2144</v>
      </c>
      <c r="D746" s="1989" t="s">
        <v>359</v>
      </c>
      <c r="E746" s="1989"/>
      <c r="F746" s="1344" t="s">
        <v>4638</v>
      </c>
      <c r="G746" s="1345"/>
      <c r="H746" s="1345" t="s">
        <v>5519</v>
      </c>
      <c r="I746" s="1346"/>
      <c r="J746" s="1347" t="str">
        <f>"vous avez choisi"&amp;" "&amp;C747</f>
        <v>vous avez choisi PORTIONS</v>
      </c>
      <c r="K746" s="1348"/>
      <c r="L746" s="1349" t="str">
        <f>IF(AND(G747&lt;&gt;"",K747&lt;&gt;""),"1 seule saisie &gt; Portions ou Principal ?",IF(AND(G747="",ISNUMBER(K747)),K747&amp;" "&amp;M747&amp;" "&amp;J747,IF(AND(K747="",ISNUMBER(G747)),G747&amp;" "&amp;F747,"")))</f>
        <v>1 seule saisie &gt; Portions ou Principal ?</v>
      </c>
      <c r="M746" s="1346"/>
      <c r="N746" s="1346"/>
      <c r="O746" s="1350"/>
      <c r="Q746" s="1305" t="s">
        <v>4558</v>
      </c>
      <c r="R746" s="1305" t="s">
        <v>4559</v>
      </c>
      <c r="S746" s="1305"/>
    </row>
    <row r="747" spans="2:19" ht="35.1" customHeight="1">
      <c r="B747" s="1351" t="s">
        <v>4535</v>
      </c>
      <c r="C747" s="1352" t="s">
        <v>4538</v>
      </c>
      <c r="D747" s="1353" t="s">
        <v>3503</v>
      </c>
      <c r="E747" s="1354">
        <v>10</v>
      </c>
      <c r="F747" s="1355" t="s">
        <v>4678</v>
      </c>
      <c r="G747" s="1356">
        <v>10</v>
      </c>
      <c r="H747" s="1353" t="s">
        <v>4679</v>
      </c>
      <c r="I747" s="1357">
        <v>1.5</v>
      </c>
      <c r="J747" s="1355" t="s">
        <v>4680</v>
      </c>
      <c r="K747" s="1358">
        <v>1.5</v>
      </c>
      <c r="L747" s="1359" t="s">
        <v>4681</v>
      </c>
      <c r="M747" s="1360" t="s">
        <v>1239</v>
      </c>
      <c r="N747" s="1361" t="str">
        <f>"COEFFICIENT "&amp;" "&amp;C747</f>
        <v>COEFFICIENT  PORTIONS</v>
      </c>
      <c r="O747" s="1362">
        <f>IFERROR(IF(C747="PORTIONS",G747/E747,K747/I747),1)</f>
        <v>1</v>
      </c>
      <c r="Q747" s="1326" t="s">
        <v>4563</v>
      </c>
      <c r="R747" s="1327" t="s">
        <v>4564</v>
      </c>
      <c r="S747" s="1327"/>
    </row>
    <row r="748" spans="2:19" ht="35.1" customHeight="1">
      <c r="B748" s="1351" t="s">
        <v>5401</v>
      </c>
      <c r="C748" s="1363">
        <v>68</v>
      </c>
      <c r="D748" s="1364" t="s">
        <v>5402</v>
      </c>
      <c r="E748" s="1365" t="s">
        <v>5409</v>
      </c>
      <c r="F748" s="1364" t="s">
        <v>4682</v>
      </c>
      <c r="G748" s="1366" t="s">
        <v>5458</v>
      </c>
      <c r="H748" s="1353" t="s">
        <v>4683</v>
      </c>
      <c r="I748" s="1367" t="s">
        <v>5519</v>
      </c>
      <c r="J748" s="1353" t="s">
        <v>3891</v>
      </c>
      <c r="K748" s="1368" t="s">
        <v>185</v>
      </c>
      <c r="L748" s="1369" t="s">
        <v>4684</v>
      </c>
      <c r="M748" s="1370" t="s">
        <v>5411</v>
      </c>
      <c r="N748" s="1371" t="s">
        <v>4685</v>
      </c>
      <c r="O748" s="1372" t="s">
        <v>5410</v>
      </c>
      <c r="Q748" s="1326" t="s">
        <v>5421</v>
      </c>
      <c r="R748" s="1327" t="s">
        <v>5422</v>
      </c>
      <c r="S748" s="1327"/>
    </row>
    <row r="749" spans="2:19" ht="35.1" customHeight="1">
      <c r="B749" s="1373" t="s">
        <v>4686</v>
      </c>
      <c r="C749" s="1979" t="s">
        <v>5487</v>
      </c>
      <c r="D749" s="1979"/>
      <c r="E749" s="1979"/>
      <c r="F749" s="1979"/>
      <c r="G749" s="1979"/>
      <c r="H749" s="1374" t="s">
        <v>5407</v>
      </c>
      <c r="I749" s="1979" t="s">
        <v>5488</v>
      </c>
      <c r="J749" s="1979"/>
      <c r="K749" s="1979"/>
      <c r="L749" s="1374" t="s">
        <v>4687</v>
      </c>
      <c r="M749" s="1980" t="s">
        <v>5520</v>
      </c>
      <c r="N749" s="1980"/>
      <c r="O749" s="1981"/>
      <c r="Q749" s="1326" t="s">
        <v>5425</v>
      </c>
      <c r="R749" s="1327" t="s">
        <v>5426</v>
      </c>
      <c r="S749" s="1327"/>
    </row>
    <row r="750" spans="2:19" ht="35.1" customHeight="1">
      <c r="B750" s="1375"/>
      <c r="C750" s="1297"/>
      <c r="D750" s="1297"/>
      <c r="E750" s="1376"/>
      <c r="F750" s="1377" t="str">
        <f>"cellule "&amp;ADDRESS(ROW(C747),COLUMN(C747),4)</f>
        <v>cellule C747</v>
      </c>
      <c r="G750" s="1378"/>
      <c r="H750" s="1378"/>
      <c r="I750" s="1301"/>
      <c r="J750" s="1301"/>
      <c r="K750" s="1301"/>
      <c r="L750" s="1301"/>
      <c r="M750" s="1301"/>
      <c r="N750" s="1301"/>
      <c r="O750" s="1379"/>
      <c r="Q750" s="1326" t="s">
        <v>5428</v>
      </c>
      <c r="R750" s="1327" t="s">
        <v>5429</v>
      </c>
      <c r="S750" s="1327"/>
    </row>
    <row r="751" spans="2:19" ht="35.1" customHeight="1">
      <c r="B751" s="1380" t="s">
        <v>911</v>
      </c>
      <c r="C751" s="1381" t="s">
        <v>912</v>
      </c>
      <c r="D751" s="1381" t="s">
        <v>3517</v>
      </c>
      <c r="E751" s="1381" t="s">
        <v>914</v>
      </c>
      <c r="F751" s="1382" t="s">
        <v>4514</v>
      </c>
      <c r="G751" s="1382"/>
      <c r="H751" s="1382"/>
      <c r="I751" s="1305" t="s">
        <v>4535</v>
      </c>
      <c r="J751" s="1305" t="s">
        <v>3888</v>
      </c>
      <c r="K751" s="1305"/>
      <c r="L751" s="1305" t="s">
        <v>4536</v>
      </c>
      <c r="M751" s="1305"/>
      <c r="N751" s="1305"/>
      <c r="O751" s="1383"/>
      <c r="Q751" s="1326" t="s">
        <v>5431</v>
      </c>
      <c r="R751" s="1327" t="s">
        <v>5432</v>
      </c>
      <c r="S751" s="1327"/>
    </row>
    <row r="752" spans="2:19" ht="35.1" customHeight="1">
      <c r="B752" s="1384" t="s">
        <v>359</v>
      </c>
      <c r="C752" s="1385">
        <v>1.5</v>
      </c>
      <c r="D752" s="1386" t="s">
        <v>1239</v>
      </c>
      <c r="E752" s="1387">
        <f t="shared" ref="E752:E757" si="42">IF(C752="","",IF(OR(D752="KG",D752="L"),ROUND(C752*$O$747,2),ROUND(C752*$O$747,0)))</f>
        <v>1.5</v>
      </c>
      <c r="F752" s="1311" t="s">
        <v>4517</v>
      </c>
      <c r="G752" s="1311"/>
      <c r="H752" s="1311"/>
      <c r="I752" s="1388" t="s">
        <v>4538</v>
      </c>
      <c r="J752" s="1324" t="s">
        <v>4539</v>
      </c>
      <c r="K752" s="1324"/>
      <c r="L752" s="1324" t="s">
        <v>4540</v>
      </c>
      <c r="M752" s="1324"/>
      <c r="N752" s="1324"/>
      <c r="O752" s="1389"/>
    </row>
    <row r="753" spans="2:19" ht="35.1" customHeight="1">
      <c r="B753" s="1384" t="s">
        <v>4688</v>
      </c>
      <c r="C753" s="1385">
        <v>5</v>
      </c>
      <c r="D753" s="1386" t="s">
        <v>1289</v>
      </c>
      <c r="E753" s="1387">
        <f t="shared" si="42"/>
        <v>5</v>
      </c>
      <c r="F753" s="1311" t="s">
        <v>4523</v>
      </c>
      <c r="G753" s="1311"/>
      <c r="H753" s="1311"/>
      <c r="I753" s="1323" t="s">
        <v>4542</v>
      </c>
      <c r="J753" s="1324" t="s">
        <v>4543</v>
      </c>
      <c r="K753" s="1324"/>
      <c r="L753" s="1324" t="s">
        <v>4544</v>
      </c>
      <c r="M753" s="1324"/>
      <c r="N753" s="1324"/>
      <c r="O753" s="1389"/>
    </row>
    <row r="754" spans="2:19" ht="35.1" customHeight="1">
      <c r="B754" s="1384" t="s">
        <v>4694</v>
      </c>
      <c r="C754" s="1385">
        <v>8</v>
      </c>
      <c r="D754" s="1386" t="s">
        <v>1289</v>
      </c>
      <c r="E754" s="1387">
        <f t="shared" si="42"/>
        <v>8</v>
      </c>
      <c r="F754" s="1311" t="s">
        <v>4524</v>
      </c>
      <c r="G754" s="1311"/>
      <c r="H754" s="1311"/>
      <c r="I754" s="1982" t="s">
        <v>4548</v>
      </c>
      <c r="J754" s="1983" t="s">
        <v>4549</v>
      </c>
      <c r="K754" s="1983"/>
      <c r="L754" s="1983" t="s">
        <v>4550</v>
      </c>
      <c r="M754" s="1983"/>
      <c r="N754" s="1983"/>
      <c r="O754" s="1984"/>
    </row>
    <row r="755" spans="2:19" ht="35.1" customHeight="1">
      <c r="B755" s="1384" t="s">
        <v>4690</v>
      </c>
      <c r="C755" s="1385">
        <v>8</v>
      </c>
      <c r="D755" s="1386" t="s">
        <v>1255</v>
      </c>
      <c r="E755" s="1387">
        <f t="shared" si="42"/>
        <v>8</v>
      </c>
      <c r="F755" s="1311" t="s">
        <v>5521</v>
      </c>
      <c r="G755" s="1311"/>
      <c r="H755" s="1311"/>
      <c r="I755" s="1982"/>
      <c r="J755" s="1983"/>
      <c r="K755" s="1983"/>
      <c r="L755" s="1983"/>
      <c r="M755" s="1983"/>
      <c r="N755" s="1983"/>
      <c r="O755" s="1984"/>
    </row>
    <row r="756" spans="2:19" ht="35.1" customHeight="1">
      <c r="B756" s="1384" t="s">
        <v>3620</v>
      </c>
      <c r="C756" s="1385">
        <v>16</v>
      </c>
      <c r="D756" s="1386" t="s">
        <v>1255</v>
      </c>
      <c r="E756" s="1387">
        <f t="shared" si="42"/>
        <v>16</v>
      </c>
      <c r="F756" s="1311" t="s">
        <v>4525</v>
      </c>
      <c r="G756" s="1311"/>
      <c r="H756" s="1311"/>
      <c r="I756" s="1390"/>
      <c r="J756" s="1390"/>
      <c r="K756" s="1390"/>
      <c r="L756" s="1390"/>
      <c r="M756" s="1390"/>
      <c r="N756" s="1390"/>
      <c r="O756" s="1391"/>
    </row>
    <row r="757" spans="2:19" ht="35.1" customHeight="1">
      <c r="B757" s="1384" t="s">
        <v>3624</v>
      </c>
      <c r="C757" s="1385">
        <v>4</v>
      </c>
      <c r="D757" s="1386" t="s">
        <v>1255</v>
      </c>
      <c r="E757" s="1387">
        <f t="shared" si="42"/>
        <v>4</v>
      </c>
      <c r="F757" s="1311"/>
      <c r="G757" s="1311"/>
      <c r="H757" s="1311"/>
      <c r="I757" s="1390"/>
      <c r="J757" s="1390"/>
      <c r="K757" s="1390"/>
      <c r="L757" s="1390"/>
      <c r="M757" s="1390"/>
      <c r="N757" s="1390"/>
      <c r="O757" s="1391"/>
    </row>
    <row r="758" spans="2:19" ht="35.1" customHeight="1">
      <c r="B758" s="1375"/>
      <c r="C758" s="1297"/>
      <c r="D758" s="1297"/>
      <c r="E758" s="1297"/>
      <c r="F758" s="1301"/>
      <c r="G758" s="1301"/>
      <c r="H758" s="1301"/>
      <c r="I758" s="1301"/>
      <c r="J758" s="1301"/>
      <c r="K758" s="1301"/>
      <c r="L758" s="1301"/>
      <c r="M758" s="1301"/>
      <c r="N758" s="1301"/>
      <c r="O758" s="1394"/>
    </row>
    <row r="759" spans="2:19" ht="35.1" customHeight="1">
      <c r="B759" s="1392" t="s">
        <v>4691</v>
      </c>
      <c r="C759" s="1974" t="s">
        <v>5491</v>
      </c>
      <c r="D759" s="1974"/>
      <c r="E759" s="1974"/>
      <c r="F759" s="1974"/>
      <c r="G759" s="1974"/>
      <c r="H759" s="1974"/>
      <c r="I759" s="1974"/>
      <c r="J759" s="1974"/>
      <c r="K759" s="1974"/>
      <c r="L759" s="1974"/>
      <c r="M759" s="1974"/>
      <c r="N759" s="1974"/>
      <c r="O759" s="1975"/>
    </row>
    <row r="760" spans="2:19" ht="35.1" customHeight="1" thickBot="1">
      <c r="B760" s="1393" t="s">
        <v>4692</v>
      </c>
      <c r="C760" s="1976" t="s">
        <v>5492</v>
      </c>
      <c r="D760" s="1976"/>
      <c r="E760" s="1976"/>
      <c r="F760" s="1976"/>
      <c r="G760" s="1976"/>
      <c r="H760" s="1976"/>
      <c r="I760" s="1976"/>
      <c r="J760" s="1976"/>
      <c r="K760" s="1976"/>
      <c r="L760" s="1976"/>
      <c r="M760" s="1976"/>
      <c r="N760" s="1976"/>
      <c r="O760" s="1977"/>
    </row>
    <row r="761" spans="2:19" ht="35.1" customHeight="1" thickBot="1">
      <c r="B761" s="1339" t="s">
        <v>4677</v>
      </c>
      <c r="C761" s="1340" t="str">
        <f>"▼cellule "&amp;ADDRESS(ROW(C763),COLUMN(C763),4)&amp;" "&amp;"choisir Portion ou POIDS PRINCIPAL"</f>
        <v>▼cellule C763 choisir Portion ou POIDS PRINCIPAL</v>
      </c>
      <c r="D761" s="1341"/>
      <c r="E761" s="1297"/>
      <c r="F761" s="1297"/>
      <c r="G761" s="1297"/>
      <c r="H761" s="1297"/>
      <c r="I761" s="1297"/>
      <c r="J761" s="1297"/>
      <c r="K761" s="1297"/>
      <c r="L761" s="1297"/>
      <c r="M761" s="1297"/>
      <c r="N761" s="1297"/>
      <c r="O761" s="1297"/>
    </row>
    <row r="762" spans="2:19" ht="35.1" customHeight="1">
      <c r="B762" s="1397" t="s">
        <v>4641</v>
      </c>
      <c r="C762" s="1398" t="s">
        <v>2144</v>
      </c>
      <c r="D762" s="1989" t="s">
        <v>159</v>
      </c>
      <c r="E762" s="1989"/>
      <c r="F762" s="1344" t="s">
        <v>4642</v>
      </c>
      <c r="G762" s="1345"/>
      <c r="H762" s="1345" t="s">
        <v>5519</v>
      </c>
      <c r="I762" s="1346"/>
      <c r="J762" s="1347" t="str">
        <f>"vous avez choisi"&amp;" "&amp;C763</f>
        <v>vous avez choisi PORTIONS</v>
      </c>
      <c r="K762" s="1348"/>
      <c r="L762" s="1349" t="str">
        <f>IF(AND(G763&lt;&gt;"",K763&lt;&gt;""),"1 seule saisie &gt; Portions ou Principal ?",IF(AND(G763="",ISNUMBER(K763)),K763&amp;" "&amp;M763&amp;" "&amp;J763,IF(AND(K763="",ISNUMBER(G763)),G763&amp;" "&amp;F763,"")))</f>
        <v>1 seule saisie &gt; Portions ou Principal ?</v>
      </c>
      <c r="M762" s="1346"/>
      <c r="N762" s="1346"/>
      <c r="O762" s="1350"/>
      <c r="Q762" s="1305" t="s">
        <v>4558</v>
      </c>
      <c r="R762" s="1305" t="s">
        <v>4559</v>
      </c>
      <c r="S762" s="1305"/>
    </row>
    <row r="763" spans="2:19" ht="35.1" customHeight="1">
      <c r="B763" s="1351" t="s">
        <v>4535</v>
      </c>
      <c r="C763" s="1352" t="s">
        <v>4538</v>
      </c>
      <c r="D763" s="1353" t="s">
        <v>3503</v>
      </c>
      <c r="E763" s="1354">
        <v>10</v>
      </c>
      <c r="F763" s="1355" t="s">
        <v>4678</v>
      </c>
      <c r="G763" s="1356">
        <v>10</v>
      </c>
      <c r="H763" s="1353" t="s">
        <v>4679</v>
      </c>
      <c r="I763" s="1357">
        <v>1.6</v>
      </c>
      <c r="J763" s="1355" t="s">
        <v>4680</v>
      </c>
      <c r="K763" s="1358">
        <v>1.6</v>
      </c>
      <c r="L763" s="1359" t="s">
        <v>4681</v>
      </c>
      <c r="M763" s="1360" t="s">
        <v>1239</v>
      </c>
      <c r="N763" s="1361" t="str">
        <f>"COEFFICIENT "&amp;" "&amp;C763</f>
        <v>COEFFICIENT  PORTIONS</v>
      </c>
      <c r="O763" s="1362">
        <f>IFERROR(IF(C763="PORTIONS",G763/E763,K763/I763),1)</f>
        <v>1</v>
      </c>
      <c r="Q763" s="1326" t="s">
        <v>4563</v>
      </c>
      <c r="R763" s="1327" t="s">
        <v>4564</v>
      </c>
      <c r="S763" s="1327"/>
    </row>
    <row r="764" spans="2:19" ht="35.1" customHeight="1">
      <c r="B764" s="1351" t="s">
        <v>5401</v>
      </c>
      <c r="C764" s="1363">
        <v>68</v>
      </c>
      <c r="D764" s="1364" t="s">
        <v>5402</v>
      </c>
      <c r="E764" s="1365" t="s">
        <v>5409</v>
      </c>
      <c r="F764" s="1364" t="s">
        <v>4682</v>
      </c>
      <c r="G764" s="1366" t="s">
        <v>5458</v>
      </c>
      <c r="H764" s="1353" t="s">
        <v>4683</v>
      </c>
      <c r="I764" s="1367" t="s">
        <v>5519</v>
      </c>
      <c r="J764" s="1353" t="s">
        <v>3891</v>
      </c>
      <c r="K764" s="1368" t="s">
        <v>185</v>
      </c>
      <c r="L764" s="1369" t="s">
        <v>4684</v>
      </c>
      <c r="M764" s="1370" t="s">
        <v>5411</v>
      </c>
      <c r="N764" s="1371" t="s">
        <v>4685</v>
      </c>
      <c r="O764" s="1372" t="s">
        <v>5410</v>
      </c>
      <c r="Q764" s="1326" t="s">
        <v>5421</v>
      </c>
      <c r="R764" s="1327" t="s">
        <v>5422</v>
      </c>
      <c r="S764" s="1327"/>
    </row>
    <row r="765" spans="2:19" ht="35.1" customHeight="1">
      <c r="B765" s="1373" t="s">
        <v>4686</v>
      </c>
      <c r="C765" s="1979" t="s">
        <v>5487</v>
      </c>
      <c r="D765" s="1979"/>
      <c r="E765" s="1979"/>
      <c r="F765" s="1979"/>
      <c r="G765" s="1979"/>
      <c r="H765" s="1374" t="s">
        <v>5407</v>
      </c>
      <c r="I765" s="1979" t="s">
        <v>5488</v>
      </c>
      <c r="J765" s="1979"/>
      <c r="K765" s="1979"/>
      <c r="L765" s="1374" t="s">
        <v>4687</v>
      </c>
      <c r="M765" s="1980" t="s">
        <v>5520</v>
      </c>
      <c r="N765" s="1980"/>
      <c r="O765" s="1981"/>
      <c r="Q765" s="1326" t="s">
        <v>5425</v>
      </c>
      <c r="R765" s="1327" t="s">
        <v>5426</v>
      </c>
      <c r="S765" s="1327"/>
    </row>
    <row r="766" spans="2:19" ht="35.1" customHeight="1">
      <c r="B766" s="1375"/>
      <c r="C766" s="1297"/>
      <c r="D766" s="1297"/>
      <c r="E766" s="1376"/>
      <c r="F766" s="1377" t="str">
        <f>"cellule "&amp;ADDRESS(ROW(C763),COLUMN(C763),4)</f>
        <v>cellule C763</v>
      </c>
      <c r="G766" s="1378"/>
      <c r="H766" s="1378"/>
      <c r="I766" s="1301"/>
      <c r="J766" s="1301"/>
      <c r="K766" s="1301"/>
      <c r="L766" s="1301"/>
      <c r="M766" s="1301"/>
      <c r="N766" s="1301"/>
      <c r="O766" s="1379"/>
      <c r="Q766" s="1326" t="s">
        <v>5428</v>
      </c>
      <c r="R766" s="1327" t="s">
        <v>5429</v>
      </c>
      <c r="S766" s="1327"/>
    </row>
    <row r="767" spans="2:19" ht="35.1" customHeight="1">
      <c r="B767" s="1380" t="s">
        <v>911</v>
      </c>
      <c r="C767" s="1381" t="s">
        <v>912</v>
      </c>
      <c r="D767" s="1381" t="s">
        <v>3517</v>
      </c>
      <c r="E767" s="1381" t="s">
        <v>914</v>
      </c>
      <c r="F767" s="1382" t="s">
        <v>4514</v>
      </c>
      <c r="G767" s="1382"/>
      <c r="H767" s="1382"/>
      <c r="I767" s="1305" t="s">
        <v>4535</v>
      </c>
      <c r="J767" s="1305" t="s">
        <v>3888</v>
      </c>
      <c r="K767" s="1305"/>
      <c r="L767" s="1305" t="s">
        <v>4536</v>
      </c>
      <c r="M767" s="1305"/>
      <c r="N767" s="1305"/>
      <c r="O767" s="1383"/>
      <c r="Q767" s="1326" t="s">
        <v>5431</v>
      </c>
      <c r="R767" s="1327" t="s">
        <v>5432</v>
      </c>
      <c r="S767" s="1327"/>
    </row>
    <row r="768" spans="2:19" ht="35.1" customHeight="1">
      <c r="B768" s="1384" t="s">
        <v>159</v>
      </c>
      <c r="C768" s="1385">
        <v>1.6</v>
      </c>
      <c r="D768" s="1386" t="s">
        <v>1239</v>
      </c>
      <c r="E768" s="1387">
        <f t="shared" ref="E768:E773" si="43">IF(C768="","",IF(OR(D768="KG",D768="L"),ROUND(C768*$O$763,2),ROUND(C768*$O$763,0)))</f>
        <v>1.6</v>
      </c>
      <c r="F768" s="1311" t="s">
        <v>4517</v>
      </c>
      <c r="G768" s="1311"/>
      <c r="H768" s="1311"/>
      <c r="I768" s="1388" t="s">
        <v>4538</v>
      </c>
      <c r="J768" s="1324" t="s">
        <v>4539</v>
      </c>
      <c r="K768" s="1324"/>
      <c r="L768" s="1324" t="s">
        <v>4540</v>
      </c>
      <c r="M768" s="1324"/>
      <c r="N768" s="1324"/>
      <c r="O768" s="1389"/>
    </row>
    <row r="769" spans="2:19" ht="35.1" customHeight="1">
      <c r="B769" s="1384" t="s">
        <v>4688</v>
      </c>
      <c r="C769" s="1385">
        <v>5</v>
      </c>
      <c r="D769" s="1386" t="s">
        <v>1289</v>
      </c>
      <c r="E769" s="1387">
        <f t="shared" si="43"/>
        <v>5</v>
      </c>
      <c r="F769" s="1311" t="s">
        <v>4523</v>
      </c>
      <c r="G769" s="1311"/>
      <c r="H769" s="1311"/>
      <c r="I769" s="1323" t="s">
        <v>4542</v>
      </c>
      <c r="J769" s="1324" t="s">
        <v>4543</v>
      </c>
      <c r="K769" s="1324"/>
      <c r="L769" s="1324" t="s">
        <v>4544</v>
      </c>
      <c r="M769" s="1324"/>
      <c r="N769" s="1324"/>
      <c r="O769" s="1389"/>
    </row>
    <row r="770" spans="2:19" ht="35.1" customHeight="1">
      <c r="B770" s="1384" t="s">
        <v>4694</v>
      </c>
      <c r="C770" s="1385">
        <v>8</v>
      </c>
      <c r="D770" s="1386" t="s">
        <v>1289</v>
      </c>
      <c r="E770" s="1387">
        <f t="shared" si="43"/>
        <v>8</v>
      </c>
      <c r="F770" s="1311" t="s">
        <v>4524</v>
      </c>
      <c r="G770" s="1311"/>
      <c r="H770" s="1311"/>
      <c r="I770" s="1982" t="s">
        <v>4548</v>
      </c>
      <c r="J770" s="1983" t="s">
        <v>4549</v>
      </c>
      <c r="K770" s="1983"/>
      <c r="L770" s="1983" t="s">
        <v>4550</v>
      </c>
      <c r="M770" s="1983"/>
      <c r="N770" s="1983"/>
      <c r="O770" s="1984"/>
    </row>
    <row r="771" spans="2:19" ht="35.1" customHeight="1">
      <c r="B771" s="1384" t="s">
        <v>4690</v>
      </c>
      <c r="C771" s="1385">
        <v>8</v>
      </c>
      <c r="D771" s="1386" t="s">
        <v>1255</v>
      </c>
      <c r="E771" s="1387">
        <f t="shared" si="43"/>
        <v>8</v>
      </c>
      <c r="F771" s="1311" t="s">
        <v>5521</v>
      </c>
      <c r="G771" s="1311"/>
      <c r="H771" s="1311"/>
      <c r="I771" s="1982"/>
      <c r="J771" s="1983"/>
      <c r="K771" s="1983"/>
      <c r="L771" s="1983"/>
      <c r="M771" s="1983"/>
      <c r="N771" s="1983"/>
      <c r="O771" s="1984"/>
    </row>
    <row r="772" spans="2:19" ht="35.1" customHeight="1">
      <c r="B772" s="1384" t="s">
        <v>3620</v>
      </c>
      <c r="C772" s="1385">
        <v>16</v>
      </c>
      <c r="D772" s="1386" t="s">
        <v>1255</v>
      </c>
      <c r="E772" s="1387">
        <f t="shared" si="43"/>
        <v>16</v>
      </c>
      <c r="F772" s="1311" t="s">
        <v>4525</v>
      </c>
      <c r="G772" s="1311"/>
      <c r="H772" s="1311"/>
      <c r="I772" s="1390"/>
      <c r="J772" s="1390"/>
      <c r="K772" s="1390"/>
      <c r="L772" s="1390"/>
      <c r="M772" s="1390"/>
      <c r="N772" s="1390"/>
      <c r="O772" s="1391"/>
    </row>
    <row r="773" spans="2:19" ht="35.1" customHeight="1">
      <c r="B773" s="1384" t="s">
        <v>3624</v>
      </c>
      <c r="C773" s="1385">
        <v>4</v>
      </c>
      <c r="D773" s="1386" t="s">
        <v>1255</v>
      </c>
      <c r="E773" s="1387">
        <f t="shared" si="43"/>
        <v>4</v>
      </c>
      <c r="F773" s="1311"/>
      <c r="G773" s="1311"/>
      <c r="H773" s="1311"/>
      <c r="I773" s="1390"/>
      <c r="J773" s="1390"/>
      <c r="K773" s="1390"/>
      <c r="L773" s="1390"/>
      <c r="M773" s="1390"/>
      <c r="N773" s="1390"/>
      <c r="O773" s="1391"/>
    </row>
    <row r="774" spans="2:19" ht="35.1" customHeight="1">
      <c r="B774" s="1375"/>
      <c r="C774" s="1297"/>
      <c r="D774" s="1297"/>
      <c r="E774" s="1297"/>
      <c r="F774" s="1301"/>
      <c r="G774" s="1301"/>
      <c r="H774" s="1301"/>
      <c r="I774" s="1301"/>
      <c r="J774" s="1301"/>
      <c r="K774" s="1301"/>
      <c r="L774" s="1301"/>
      <c r="M774" s="1301"/>
      <c r="N774" s="1301"/>
      <c r="O774" s="1394"/>
    </row>
    <row r="775" spans="2:19" ht="35.1" customHeight="1">
      <c r="B775" s="1392" t="s">
        <v>4691</v>
      </c>
      <c r="C775" s="1974" t="s">
        <v>5491</v>
      </c>
      <c r="D775" s="1974"/>
      <c r="E775" s="1974"/>
      <c r="F775" s="1974"/>
      <c r="G775" s="1974"/>
      <c r="H775" s="1974"/>
      <c r="I775" s="1974"/>
      <c r="J775" s="1974"/>
      <c r="K775" s="1974"/>
      <c r="L775" s="1974"/>
      <c r="M775" s="1974"/>
      <c r="N775" s="1974"/>
      <c r="O775" s="1975"/>
    </row>
    <row r="776" spans="2:19" ht="35.1" customHeight="1" thickBot="1">
      <c r="B776" s="1393" t="s">
        <v>4692</v>
      </c>
      <c r="C776" s="1976" t="s">
        <v>5492</v>
      </c>
      <c r="D776" s="1976"/>
      <c r="E776" s="1976"/>
      <c r="F776" s="1976"/>
      <c r="G776" s="1976"/>
      <c r="H776" s="1976"/>
      <c r="I776" s="1976"/>
      <c r="J776" s="1976"/>
      <c r="K776" s="1976"/>
      <c r="L776" s="1976"/>
      <c r="M776" s="1976"/>
      <c r="N776" s="1976"/>
      <c r="O776" s="1977"/>
    </row>
    <row r="777" spans="2:19" ht="35.1" customHeight="1" thickBot="1">
      <c r="B777" s="1339" t="s">
        <v>4677</v>
      </c>
      <c r="C777" s="1340" t="str">
        <f>"▼cellule "&amp;ADDRESS(ROW(C779),COLUMN(C779),4)&amp;" "&amp;"choisir Portion ou POIDS PRINCIPAL"</f>
        <v>▼cellule C779 choisir Portion ou POIDS PRINCIPAL</v>
      </c>
      <c r="D777" s="1341"/>
      <c r="E777" s="1297"/>
      <c r="F777" s="1297"/>
      <c r="G777" s="1297"/>
      <c r="H777" s="1297"/>
      <c r="I777" s="1297"/>
      <c r="J777" s="1297"/>
      <c r="K777" s="1297"/>
      <c r="L777" s="1297"/>
      <c r="M777" s="1297"/>
      <c r="N777" s="1297"/>
      <c r="O777" s="1297"/>
    </row>
    <row r="778" spans="2:19" ht="35.1" customHeight="1">
      <c r="B778" s="1397" t="s">
        <v>4645</v>
      </c>
      <c r="C778" s="1398" t="s">
        <v>2144</v>
      </c>
      <c r="D778" s="1989" t="s">
        <v>159</v>
      </c>
      <c r="E778" s="1989"/>
      <c r="F778" s="1344" t="s">
        <v>4642</v>
      </c>
      <c r="G778" s="1345"/>
      <c r="H778" s="1345" t="s">
        <v>5519</v>
      </c>
      <c r="I778" s="1346"/>
      <c r="J778" s="1347" t="str">
        <f>"vous avez choisi"&amp;" "&amp;C779</f>
        <v>vous avez choisi PORTIONS</v>
      </c>
      <c r="K778" s="1348"/>
      <c r="L778" s="1349" t="str">
        <f>IF(AND(G779&lt;&gt;"",K779&lt;&gt;""),"1 seule saisie &gt; Portions ou Principal ?",IF(AND(G779="",ISNUMBER(K779)),K779&amp;" "&amp;M779&amp;" "&amp;J779,IF(AND(K779="",ISNUMBER(G779)),G779&amp;" "&amp;F779,"")))</f>
        <v>1 seule saisie &gt; Portions ou Principal ?</v>
      </c>
      <c r="M778" s="1346"/>
      <c r="N778" s="1346"/>
      <c r="O778" s="1350"/>
      <c r="Q778" s="1305" t="s">
        <v>4558</v>
      </c>
      <c r="R778" s="1305" t="s">
        <v>4559</v>
      </c>
      <c r="S778" s="1305"/>
    </row>
    <row r="779" spans="2:19" ht="35.1" customHeight="1">
      <c r="B779" s="1351" t="s">
        <v>4535</v>
      </c>
      <c r="C779" s="1352" t="s">
        <v>4538</v>
      </c>
      <c r="D779" s="1353" t="s">
        <v>3503</v>
      </c>
      <c r="E779" s="1354">
        <v>10</v>
      </c>
      <c r="F779" s="1355" t="s">
        <v>4678</v>
      </c>
      <c r="G779" s="1356">
        <v>10</v>
      </c>
      <c r="H779" s="1353" t="s">
        <v>4679</v>
      </c>
      <c r="I779" s="1357">
        <v>1.6</v>
      </c>
      <c r="J779" s="1355" t="s">
        <v>4680</v>
      </c>
      <c r="K779" s="1358">
        <v>1.6</v>
      </c>
      <c r="L779" s="1359" t="s">
        <v>4681</v>
      </c>
      <c r="M779" s="1360" t="s">
        <v>1239</v>
      </c>
      <c r="N779" s="1361" t="str">
        <f>"COEFFICIENT "&amp;" "&amp;C779</f>
        <v>COEFFICIENT  PORTIONS</v>
      </c>
      <c r="O779" s="1362">
        <f>IFERROR(IF(C779="PORTIONS",G779/E779,K779/I779),1)</f>
        <v>1</v>
      </c>
      <c r="Q779" s="1326" t="s">
        <v>4563</v>
      </c>
      <c r="R779" s="1327" t="s">
        <v>4564</v>
      </c>
      <c r="S779" s="1327"/>
    </row>
    <row r="780" spans="2:19" ht="35.1" customHeight="1">
      <c r="B780" s="1351" t="s">
        <v>5401</v>
      </c>
      <c r="C780" s="1363">
        <v>68</v>
      </c>
      <c r="D780" s="1364" t="s">
        <v>5402</v>
      </c>
      <c r="E780" s="1365" t="s">
        <v>5409</v>
      </c>
      <c r="F780" s="1364" t="s">
        <v>4682</v>
      </c>
      <c r="G780" s="1366" t="s">
        <v>5458</v>
      </c>
      <c r="H780" s="1353" t="s">
        <v>4683</v>
      </c>
      <c r="I780" s="1367" t="s">
        <v>5519</v>
      </c>
      <c r="J780" s="1353" t="s">
        <v>3891</v>
      </c>
      <c r="K780" s="1368" t="s">
        <v>185</v>
      </c>
      <c r="L780" s="1369" t="s">
        <v>4684</v>
      </c>
      <c r="M780" s="1370" t="s">
        <v>5411</v>
      </c>
      <c r="N780" s="1371" t="s">
        <v>4685</v>
      </c>
      <c r="O780" s="1372" t="s">
        <v>5410</v>
      </c>
      <c r="Q780" s="1326" t="s">
        <v>5421</v>
      </c>
      <c r="R780" s="1327" t="s">
        <v>5422</v>
      </c>
      <c r="S780" s="1327"/>
    </row>
    <row r="781" spans="2:19" ht="35.1" customHeight="1">
      <c r="B781" s="1373" t="s">
        <v>4686</v>
      </c>
      <c r="C781" s="1979" t="s">
        <v>5487</v>
      </c>
      <c r="D781" s="1979"/>
      <c r="E781" s="1979"/>
      <c r="F781" s="1979"/>
      <c r="G781" s="1979"/>
      <c r="H781" s="1374" t="s">
        <v>5407</v>
      </c>
      <c r="I781" s="1979" t="s">
        <v>5488</v>
      </c>
      <c r="J781" s="1979"/>
      <c r="K781" s="1979"/>
      <c r="L781" s="1374" t="s">
        <v>4687</v>
      </c>
      <c r="M781" s="1980" t="s">
        <v>5520</v>
      </c>
      <c r="N781" s="1980"/>
      <c r="O781" s="1981"/>
      <c r="Q781" s="1326" t="s">
        <v>5425</v>
      </c>
      <c r="R781" s="1327" t="s">
        <v>5426</v>
      </c>
      <c r="S781" s="1327"/>
    </row>
    <row r="782" spans="2:19" ht="35.1" customHeight="1">
      <c r="B782" s="1375"/>
      <c r="C782" s="1297"/>
      <c r="D782" s="1297"/>
      <c r="E782" s="1376"/>
      <c r="F782" s="1377" t="str">
        <f>"cellule "&amp;ADDRESS(ROW(C779),COLUMN(C779),4)</f>
        <v>cellule C779</v>
      </c>
      <c r="G782" s="1378"/>
      <c r="H782" s="1378"/>
      <c r="I782" s="1301"/>
      <c r="J782" s="1301"/>
      <c r="K782" s="1301"/>
      <c r="L782" s="1301"/>
      <c r="M782" s="1301"/>
      <c r="N782" s="1301"/>
      <c r="O782" s="1379"/>
      <c r="Q782" s="1326" t="s">
        <v>5428</v>
      </c>
      <c r="R782" s="1327" t="s">
        <v>5429</v>
      </c>
      <c r="S782" s="1327"/>
    </row>
    <row r="783" spans="2:19" ht="35.1" customHeight="1">
      <c r="B783" s="1380" t="s">
        <v>911</v>
      </c>
      <c r="C783" s="1381" t="s">
        <v>912</v>
      </c>
      <c r="D783" s="1381" t="s">
        <v>3517</v>
      </c>
      <c r="E783" s="1381" t="s">
        <v>914</v>
      </c>
      <c r="F783" s="1382" t="s">
        <v>4514</v>
      </c>
      <c r="G783" s="1382"/>
      <c r="H783" s="1382"/>
      <c r="I783" s="1305" t="s">
        <v>4535</v>
      </c>
      <c r="J783" s="1305" t="s">
        <v>3888</v>
      </c>
      <c r="K783" s="1305"/>
      <c r="L783" s="1305" t="s">
        <v>4536</v>
      </c>
      <c r="M783" s="1305"/>
      <c r="N783" s="1305"/>
      <c r="O783" s="1383"/>
      <c r="Q783" s="1326" t="s">
        <v>5431</v>
      </c>
      <c r="R783" s="1327" t="s">
        <v>5432</v>
      </c>
      <c r="S783" s="1327"/>
    </row>
    <row r="784" spans="2:19" ht="35.1" customHeight="1">
      <c r="B784" s="1384" t="s">
        <v>159</v>
      </c>
      <c r="C784" s="1385">
        <v>1.6</v>
      </c>
      <c r="D784" s="1386" t="s">
        <v>1239</v>
      </c>
      <c r="E784" s="1387">
        <f t="shared" ref="E784:E789" si="44">IF(C784="","",IF(OR(D784="KG",D784="L"),ROUND(C784*$O$779,2),ROUND(C784*$O$779,0)))</f>
        <v>1.6</v>
      </c>
      <c r="F784" s="1311" t="s">
        <v>4517</v>
      </c>
      <c r="G784" s="1311"/>
      <c r="H784" s="1311"/>
      <c r="I784" s="1388" t="s">
        <v>4538</v>
      </c>
      <c r="J784" s="1324" t="s">
        <v>4539</v>
      </c>
      <c r="K784" s="1324"/>
      <c r="L784" s="1324" t="s">
        <v>4540</v>
      </c>
      <c r="M784" s="1324"/>
      <c r="N784" s="1324"/>
      <c r="O784" s="1389"/>
    </row>
    <row r="785" spans="2:19" ht="35.1" customHeight="1">
      <c r="B785" s="1384" t="s">
        <v>4688</v>
      </c>
      <c r="C785" s="1385">
        <v>5</v>
      </c>
      <c r="D785" s="1386" t="s">
        <v>1289</v>
      </c>
      <c r="E785" s="1387">
        <f t="shared" si="44"/>
        <v>5</v>
      </c>
      <c r="F785" s="1311" t="s">
        <v>4523</v>
      </c>
      <c r="G785" s="1311"/>
      <c r="H785" s="1311"/>
      <c r="I785" s="1323" t="s">
        <v>4542</v>
      </c>
      <c r="J785" s="1324" t="s">
        <v>4543</v>
      </c>
      <c r="K785" s="1324"/>
      <c r="L785" s="1324" t="s">
        <v>4544</v>
      </c>
      <c r="M785" s="1324"/>
      <c r="N785" s="1324"/>
      <c r="O785" s="1389"/>
    </row>
    <row r="786" spans="2:19" ht="35.1" customHeight="1">
      <c r="B786" s="1384" t="s">
        <v>4694</v>
      </c>
      <c r="C786" s="1385">
        <v>8</v>
      </c>
      <c r="D786" s="1386" t="s">
        <v>1289</v>
      </c>
      <c r="E786" s="1387">
        <f t="shared" si="44"/>
        <v>8</v>
      </c>
      <c r="F786" s="1311" t="s">
        <v>4524</v>
      </c>
      <c r="G786" s="1311"/>
      <c r="H786" s="1311"/>
      <c r="I786" s="1982" t="s">
        <v>4548</v>
      </c>
      <c r="J786" s="1983" t="s">
        <v>4549</v>
      </c>
      <c r="K786" s="1983"/>
      <c r="L786" s="1983" t="s">
        <v>4550</v>
      </c>
      <c r="M786" s="1983"/>
      <c r="N786" s="1983"/>
      <c r="O786" s="1984"/>
    </row>
    <row r="787" spans="2:19" ht="35.1" customHeight="1">
      <c r="B787" s="1384" t="s">
        <v>4690</v>
      </c>
      <c r="C787" s="1385">
        <v>8</v>
      </c>
      <c r="D787" s="1386" t="s">
        <v>1255</v>
      </c>
      <c r="E787" s="1387">
        <f t="shared" si="44"/>
        <v>8</v>
      </c>
      <c r="F787" s="1311" t="s">
        <v>5521</v>
      </c>
      <c r="G787" s="1311"/>
      <c r="H787" s="1311"/>
      <c r="I787" s="1982"/>
      <c r="J787" s="1983"/>
      <c r="K787" s="1983"/>
      <c r="L787" s="1983"/>
      <c r="M787" s="1983"/>
      <c r="N787" s="1983"/>
      <c r="O787" s="1984"/>
    </row>
    <row r="788" spans="2:19" ht="35.1" customHeight="1">
      <c r="B788" s="1384" t="s">
        <v>3620</v>
      </c>
      <c r="C788" s="1385">
        <v>16</v>
      </c>
      <c r="D788" s="1386" t="s">
        <v>1255</v>
      </c>
      <c r="E788" s="1387">
        <f t="shared" si="44"/>
        <v>16</v>
      </c>
      <c r="F788" s="1311" t="s">
        <v>4525</v>
      </c>
      <c r="G788" s="1311"/>
      <c r="H788" s="1311"/>
      <c r="I788" s="1390"/>
      <c r="J788" s="1390"/>
      <c r="K788" s="1390"/>
      <c r="L788" s="1390"/>
      <c r="M788" s="1390"/>
      <c r="N788" s="1390"/>
      <c r="O788" s="1391"/>
    </row>
    <row r="789" spans="2:19" ht="35.1" customHeight="1">
      <c r="B789" s="1384" t="s">
        <v>3624</v>
      </c>
      <c r="C789" s="1385">
        <v>4</v>
      </c>
      <c r="D789" s="1386" t="s">
        <v>1255</v>
      </c>
      <c r="E789" s="1387">
        <f t="shared" si="44"/>
        <v>4</v>
      </c>
      <c r="F789" s="1311"/>
      <c r="G789" s="1311"/>
      <c r="H789" s="1311"/>
      <c r="I789" s="1390"/>
      <c r="J789" s="1390"/>
      <c r="K789" s="1390"/>
      <c r="L789" s="1390"/>
      <c r="M789" s="1390"/>
      <c r="N789" s="1390"/>
      <c r="O789" s="1391"/>
    </row>
    <row r="790" spans="2:19" ht="35.1" customHeight="1">
      <c r="B790" s="1375"/>
      <c r="C790" s="1297"/>
      <c r="D790" s="1297"/>
      <c r="E790" s="1297"/>
      <c r="F790" s="1301"/>
      <c r="G790" s="1301"/>
      <c r="H790" s="1301"/>
      <c r="I790" s="1301"/>
      <c r="J790" s="1301"/>
      <c r="K790" s="1301"/>
      <c r="L790" s="1301"/>
      <c r="M790" s="1301"/>
      <c r="N790" s="1301"/>
      <c r="O790" s="1394"/>
    </row>
    <row r="791" spans="2:19" ht="35.1" customHeight="1">
      <c r="B791" s="1392" t="s">
        <v>4691</v>
      </c>
      <c r="C791" s="1974" t="s">
        <v>5491</v>
      </c>
      <c r="D791" s="1974"/>
      <c r="E791" s="1974"/>
      <c r="F791" s="1974"/>
      <c r="G791" s="1974"/>
      <c r="H791" s="1974"/>
      <c r="I791" s="1974"/>
      <c r="J791" s="1974"/>
      <c r="K791" s="1974"/>
      <c r="L791" s="1974"/>
      <c r="M791" s="1974"/>
      <c r="N791" s="1974"/>
      <c r="O791" s="1975"/>
    </row>
    <row r="792" spans="2:19" ht="35.1" customHeight="1" thickBot="1">
      <c r="B792" s="1393" t="s">
        <v>4692</v>
      </c>
      <c r="C792" s="1976" t="s">
        <v>5492</v>
      </c>
      <c r="D792" s="1976"/>
      <c r="E792" s="1976"/>
      <c r="F792" s="1976"/>
      <c r="G792" s="1976"/>
      <c r="H792" s="1976"/>
      <c r="I792" s="1976"/>
      <c r="J792" s="1976"/>
      <c r="K792" s="1976"/>
      <c r="L792" s="1976"/>
      <c r="M792" s="1976"/>
      <c r="N792" s="1976"/>
      <c r="O792" s="1977"/>
    </row>
    <row r="793" spans="2:19" ht="35.1" customHeight="1" thickBot="1">
      <c r="B793" s="1339" t="s">
        <v>4677</v>
      </c>
      <c r="C793" s="1340" t="str">
        <f>"▼cellule "&amp;ADDRESS(ROW(C795),COLUMN(C795),4)&amp;" "&amp;"choisir Portion ou POIDS PRINCIPAL"</f>
        <v>▼cellule C795 choisir Portion ou POIDS PRINCIPAL</v>
      </c>
      <c r="D793" s="1341"/>
      <c r="E793" s="1297"/>
      <c r="F793" s="1297"/>
      <c r="G793" s="1297"/>
      <c r="H793" s="1297"/>
      <c r="I793" s="1297"/>
      <c r="J793" s="1297"/>
      <c r="K793" s="1297"/>
      <c r="L793" s="1297"/>
      <c r="M793" s="1297"/>
      <c r="N793" s="1297"/>
      <c r="O793" s="1297"/>
    </row>
    <row r="794" spans="2:19" ht="35.1" customHeight="1">
      <c r="B794" s="1397" t="s">
        <v>4646</v>
      </c>
      <c r="C794" s="1398" t="s">
        <v>2144</v>
      </c>
      <c r="D794" s="1989" t="s">
        <v>159</v>
      </c>
      <c r="E794" s="1989"/>
      <c r="F794" s="1344" t="s">
        <v>4642</v>
      </c>
      <c r="G794" s="1345"/>
      <c r="H794" s="1345" t="s">
        <v>5519</v>
      </c>
      <c r="I794" s="1346"/>
      <c r="J794" s="1347" t="str">
        <f>"vous avez choisi"&amp;" "&amp;C795</f>
        <v>vous avez choisi PORTIONS</v>
      </c>
      <c r="K794" s="1348"/>
      <c r="L794" s="1349" t="str">
        <f>IF(AND(G795&lt;&gt;"",K795&lt;&gt;""),"1 seule saisie &gt; Portions ou Principal ?",IF(AND(G795="",ISNUMBER(K795)),K795&amp;" "&amp;M795&amp;" "&amp;J795,IF(AND(K795="",ISNUMBER(G795)),G795&amp;" "&amp;F795,"")))</f>
        <v>1 seule saisie &gt; Portions ou Principal ?</v>
      </c>
      <c r="M794" s="1346"/>
      <c r="N794" s="1346"/>
      <c r="O794" s="1350"/>
      <c r="Q794" s="1305" t="s">
        <v>4558</v>
      </c>
      <c r="R794" s="1305" t="s">
        <v>4559</v>
      </c>
      <c r="S794" s="1305"/>
    </row>
    <row r="795" spans="2:19" ht="35.1" customHeight="1">
      <c r="B795" s="1351" t="s">
        <v>4535</v>
      </c>
      <c r="C795" s="1352" t="s">
        <v>4538</v>
      </c>
      <c r="D795" s="1353" t="s">
        <v>3503</v>
      </c>
      <c r="E795" s="1354">
        <v>10</v>
      </c>
      <c r="F795" s="1355" t="s">
        <v>4678</v>
      </c>
      <c r="G795" s="1356">
        <v>10</v>
      </c>
      <c r="H795" s="1353" t="s">
        <v>4679</v>
      </c>
      <c r="I795" s="1357">
        <v>1.6</v>
      </c>
      <c r="J795" s="1355" t="s">
        <v>4680</v>
      </c>
      <c r="K795" s="1358">
        <v>1.6</v>
      </c>
      <c r="L795" s="1359" t="s">
        <v>4681</v>
      </c>
      <c r="M795" s="1360" t="s">
        <v>1239</v>
      </c>
      <c r="N795" s="1361" t="str">
        <f>"COEFFICIENT "&amp;" "&amp;C795</f>
        <v>COEFFICIENT  PORTIONS</v>
      </c>
      <c r="O795" s="1362">
        <f>IFERROR(IF(C795="PORTIONS",G795/E795,K795/I795),1)</f>
        <v>1</v>
      </c>
      <c r="Q795" s="1326" t="s">
        <v>4563</v>
      </c>
      <c r="R795" s="1327" t="s">
        <v>4564</v>
      </c>
      <c r="S795" s="1327"/>
    </row>
    <row r="796" spans="2:19" ht="35.1" customHeight="1">
      <c r="B796" s="1351" t="s">
        <v>5401</v>
      </c>
      <c r="C796" s="1363">
        <v>68</v>
      </c>
      <c r="D796" s="1364" t="s">
        <v>5402</v>
      </c>
      <c r="E796" s="1365" t="s">
        <v>5409</v>
      </c>
      <c r="F796" s="1364" t="s">
        <v>4682</v>
      </c>
      <c r="G796" s="1366" t="s">
        <v>5458</v>
      </c>
      <c r="H796" s="1353" t="s">
        <v>4683</v>
      </c>
      <c r="I796" s="1367" t="s">
        <v>5519</v>
      </c>
      <c r="J796" s="1353" t="s">
        <v>3891</v>
      </c>
      <c r="K796" s="1368" t="s">
        <v>185</v>
      </c>
      <c r="L796" s="1369" t="s">
        <v>4684</v>
      </c>
      <c r="M796" s="1370" t="s">
        <v>5411</v>
      </c>
      <c r="N796" s="1371" t="s">
        <v>4685</v>
      </c>
      <c r="O796" s="1372" t="s">
        <v>5410</v>
      </c>
      <c r="Q796" s="1326" t="s">
        <v>5421</v>
      </c>
      <c r="R796" s="1327" t="s">
        <v>5422</v>
      </c>
      <c r="S796" s="1327"/>
    </row>
    <row r="797" spans="2:19" ht="35.1" customHeight="1">
      <c r="B797" s="1373" t="s">
        <v>4686</v>
      </c>
      <c r="C797" s="1979" t="s">
        <v>5487</v>
      </c>
      <c r="D797" s="1979"/>
      <c r="E797" s="1979"/>
      <c r="F797" s="1979"/>
      <c r="G797" s="1979"/>
      <c r="H797" s="1374" t="s">
        <v>5407</v>
      </c>
      <c r="I797" s="1979" t="s">
        <v>5488</v>
      </c>
      <c r="J797" s="1979"/>
      <c r="K797" s="1979"/>
      <c r="L797" s="1374" t="s">
        <v>4687</v>
      </c>
      <c r="M797" s="1980" t="s">
        <v>5520</v>
      </c>
      <c r="N797" s="1980"/>
      <c r="O797" s="1981"/>
      <c r="Q797" s="1326" t="s">
        <v>5425</v>
      </c>
      <c r="R797" s="1327" t="s">
        <v>5426</v>
      </c>
      <c r="S797" s="1327"/>
    </row>
    <row r="798" spans="2:19" ht="35.1" customHeight="1">
      <c r="B798" s="1375"/>
      <c r="C798" s="1297"/>
      <c r="D798" s="1297"/>
      <c r="E798" s="1376"/>
      <c r="F798" s="1377" t="str">
        <f>"cellule "&amp;ADDRESS(ROW(C795),COLUMN(C795),4)</f>
        <v>cellule C795</v>
      </c>
      <c r="G798" s="1378"/>
      <c r="H798" s="1378"/>
      <c r="I798" s="1301"/>
      <c r="J798" s="1301"/>
      <c r="K798" s="1301"/>
      <c r="L798" s="1301"/>
      <c r="M798" s="1301"/>
      <c r="N798" s="1301"/>
      <c r="O798" s="1379"/>
      <c r="Q798" s="1326" t="s">
        <v>5428</v>
      </c>
      <c r="R798" s="1327" t="s">
        <v>5429</v>
      </c>
      <c r="S798" s="1327"/>
    </row>
    <row r="799" spans="2:19" ht="35.1" customHeight="1">
      <c r="B799" s="1380" t="s">
        <v>911</v>
      </c>
      <c r="C799" s="1381" t="s">
        <v>912</v>
      </c>
      <c r="D799" s="1381" t="s">
        <v>3517</v>
      </c>
      <c r="E799" s="1381" t="s">
        <v>914</v>
      </c>
      <c r="F799" s="1382" t="s">
        <v>4514</v>
      </c>
      <c r="G799" s="1382"/>
      <c r="H799" s="1382"/>
      <c r="I799" s="1305" t="s">
        <v>4535</v>
      </c>
      <c r="J799" s="1305" t="s">
        <v>3888</v>
      </c>
      <c r="K799" s="1305"/>
      <c r="L799" s="1305" t="s">
        <v>4536</v>
      </c>
      <c r="M799" s="1305"/>
      <c r="N799" s="1305"/>
      <c r="O799" s="1383"/>
      <c r="Q799" s="1326" t="s">
        <v>5431</v>
      </c>
      <c r="R799" s="1327" t="s">
        <v>5432</v>
      </c>
      <c r="S799" s="1327"/>
    </row>
    <row r="800" spans="2:19" ht="35.1" customHeight="1">
      <c r="B800" s="1384" t="s">
        <v>159</v>
      </c>
      <c r="C800" s="1385">
        <v>1.6</v>
      </c>
      <c r="D800" s="1386" t="s">
        <v>1239</v>
      </c>
      <c r="E800" s="1387">
        <f t="shared" ref="E800:E805" si="45">IF(C800="","",IF(OR(D800="KG",D800="L"),ROUND(C800*$O$795,2),ROUND(C800*$O$795,0)))</f>
        <v>1.6</v>
      </c>
      <c r="F800" s="1311" t="s">
        <v>4517</v>
      </c>
      <c r="G800" s="1311"/>
      <c r="H800" s="1311"/>
      <c r="I800" s="1388" t="s">
        <v>4538</v>
      </c>
      <c r="J800" s="1324" t="s">
        <v>4539</v>
      </c>
      <c r="K800" s="1324"/>
      <c r="L800" s="1324" t="s">
        <v>4540</v>
      </c>
      <c r="M800" s="1324"/>
      <c r="N800" s="1324"/>
      <c r="O800" s="1389"/>
    </row>
    <row r="801" spans="2:19" ht="35.1" customHeight="1">
      <c r="B801" s="1384" t="s">
        <v>4688</v>
      </c>
      <c r="C801" s="1385">
        <v>5</v>
      </c>
      <c r="D801" s="1386" t="s">
        <v>1289</v>
      </c>
      <c r="E801" s="1387">
        <f t="shared" si="45"/>
        <v>5</v>
      </c>
      <c r="F801" s="1311" t="s">
        <v>4523</v>
      </c>
      <c r="G801" s="1311"/>
      <c r="H801" s="1311"/>
      <c r="I801" s="1323" t="s">
        <v>4542</v>
      </c>
      <c r="J801" s="1324" t="s">
        <v>4543</v>
      </c>
      <c r="K801" s="1324"/>
      <c r="L801" s="1324" t="s">
        <v>4544</v>
      </c>
      <c r="M801" s="1324"/>
      <c r="N801" s="1324"/>
      <c r="O801" s="1389"/>
    </row>
    <row r="802" spans="2:19" ht="35.1" customHeight="1">
      <c r="B802" s="1384" t="s">
        <v>4694</v>
      </c>
      <c r="C802" s="1385">
        <v>8</v>
      </c>
      <c r="D802" s="1386" t="s">
        <v>1289</v>
      </c>
      <c r="E802" s="1387">
        <f t="shared" si="45"/>
        <v>8</v>
      </c>
      <c r="F802" s="1311" t="s">
        <v>4524</v>
      </c>
      <c r="G802" s="1311"/>
      <c r="H802" s="1311"/>
      <c r="I802" s="1982" t="s">
        <v>4548</v>
      </c>
      <c r="J802" s="1983" t="s">
        <v>4549</v>
      </c>
      <c r="K802" s="1983"/>
      <c r="L802" s="1983" t="s">
        <v>4550</v>
      </c>
      <c r="M802" s="1983"/>
      <c r="N802" s="1983"/>
      <c r="O802" s="1984"/>
    </row>
    <row r="803" spans="2:19" ht="35.1" customHeight="1">
      <c r="B803" s="1384" t="s">
        <v>4690</v>
      </c>
      <c r="C803" s="1385">
        <v>8</v>
      </c>
      <c r="D803" s="1386" t="s">
        <v>1255</v>
      </c>
      <c r="E803" s="1387">
        <f t="shared" si="45"/>
        <v>8</v>
      </c>
      <c r="F803" s="1311" t="s">
        <v>5521</v>
      </c>
      <c r="G803" s="1311"/>
      <c r="H803" s="1311"/>
      <c r="I803" s="1982"/>
      <c r="J803" s="1983"/>
      <c r="K803" s="1983"/>
      <c r="L803" s="1983"/>
      <c r="M803" s="1983"/>
      <c r="N803" s="1983"/>
      <c r="O803" s="1984"/>
    </row>
    <row r="804" spans="2:19" ht="35.1" customHeight="1">
      <c r="B804" s="1384" t="s">
        <v>3620</v>
      </c>
      <c r="C804" s="1385">
        <v>16</v>
      </c>
      <c r="D804" s="1386" t="s">
        <v>1255</v>
      </c>
      <c r="E804" s="1387">
        <f t="shared" si="45"/>
        <v>16</v>
      </c>
      <c r="F804" s="1311" t="s">
        <v>4525</v>
      </c>
      <c r="G804" s="1311"/>
      <c r="H804" s="1311"/>
      <c r="I804" s="1390"/>
      <c r="J804" s="1390"/>
      <c r="K804" s="1390"/>
      <c r="L804" s="1390"/>
      <c r="M804" s="1390"/>
      <c r="N804" s="1390"/>
      <c r="O804" s="1391"/>
    </row>
    <row r="805" spans="2:19" ht="35.1" customHeight="1">
      <c r="B805" s="1384" t="s">
        <v>3624</v>
      </c>
      <c r="C805" s="1385">
        <v>4</v>
      </c>
      <c r="D805" s="1386" t="s">
        <v>1255</v>
      </c>
      <c r="E805" s="1387">
        <f t="shared" si="45"/>
        <v>4</v>
      </c>
      <c r="F805" s="1311"/>
      <c r="G805" s="1311"/>
      <c r="H805" s="1311"/>
      <c r="I805" s="1390"/>
      <c r="J805" s="1390"/>
      <c r="K805" s="1390"/>
      <c r="L805" s="1390"/>
      <c r="M805" s="1390"/>
      <c r="N805" s="1390"/>
      <c r="O805" s="1391"/>
    </row>
    <row r="806" spans="2:19" ht="35.1" customHeight="1">
      <c r="B806" s="1375"/>
      <c r="C806" s="1297"/>
      <c r="D806" s="1297"/>
      <c r="E806" s="1297"/>
      <c r="F806" s="1301"/>
      <c r="G806" s="1301"/>
      <c r="H806" s="1301"/>
      <c r="I806" s="1301"/>
      <c r="J806" s="1301"/>
      <c r="K806" s="1301"/>
      <c r="L806" s="1301"/>
      <c r="M806" s="1301"/>
      <c r="N806" s="1301"/>
      <c r="O806" s="1394"/>
    </row>
    <row r="807" spans="2:19" ht="35.1" customHeight="1">
      <c r="B807" s="1392" t="s">
        <v>4691</v>
      </c>
      <c r="C807" s="1974" t="s">
        <v>5491</v>
      </c>
      <c r="D807" s="1974"/>
      <c r="E807" s="1974"/>
      <c r="F807" s="1974"/>
      <c r="G807" s="1974"/>
      <c r="H807" s="1974"/>
      <c r="I807" s="1974"/>
      <c r="J807" s="1974"/>
      <c r="K807" s="1974"/>
      <c r="L807" s="1974"/>
      <c r="M807" s="1974"/>
      <c r="N807" s="1974"/>
      <c r="O807" s="1975"/>
    </row>
    <row r="808" spans="2:19" ht="35.1" customHeight="1" thickBot="1">
      <c r="B808" s="1393" t="s">
        <v>4692</v>
      </c>
      <c r="C808" s="1976" t="s">
        <v>5492</v>
      </c>
      <c r="D808" s="1976"/>
      <c r="E808" s="1976"/>
      <c r="F808" s="1976"/>
      <c r="G808" s="1976"/>
      <c r="H808" s="1976"/>
      <c r="I808" s="1976"/>
      <c r="J808" s="1976"/>
      <c r="K808" s="1976"/>
      <c r="L808" s="1976"/>
      <c r="M808" s="1976"/>
      <c r="N808" s="1976"/>
      <c r="O808" s="1977"/>
    </row>
    <row r="809" spans="2:19" ht="35.1" customHeight="1" thickBot="1">
      <c r="B809" s="1399" t="s">
        <v>4677</v>
      </c>
      <c r="C809" s="1400" t="str">
        <f>"▼cellule "&amp;ADDRESS(ROW(C811),COLUMN(C811),4)&amp;" "&amp;"choisir Portion ou POIDS PRINCIPAL"</f>
        <v>▼cellule C811 choisir Portion ou POIDS PRINCIPAL</v>
      </c>
      <c r="D809" s="1401"/>
      <c r="E809" s="1402"/>
      <c r="F809" s="1402"/>
      <c r="G809" s="1402"/>
      <c r="H809" s="1402"/>
      <c r="I809" s="1402"/>
      <c r="J809" s="1402"/>
      <c r="K809" s="1402"/>
      <c r="L809" s="1402"/>
      <c r="M809" s="1402"/>
      <c r="N809" s="1402"/>
      <c r="O809" s="1403"/>
    </row>
    <row r="810" spans="2:19" ht="35.1" customHeight="1">
      <c r="B810" s="1397" t="s">
        <v>4647</v>
      </c>
      <c r="C810" s="1398" t="s">
        <v>2144</v>
      </c>
      <c r="D810" s="1989" t="s">
        <v>4648</v>
      </c>
      <c r="E810" s="1989"/>
      <c r="F810" s="1344" t="s">
        <v>4532</v>
      </c>
      <c r="G810" s="1345"/>
      <c r="H810" s="1345" t="s">
        <v>5519</v>
      </c>
      <c r="I810" s="1346"/>
      <c r="J810" s="1347" t="str">
        <f>"vous avez choisi"&amp;" "&amp;C811</f>
        <v>vous avez choisi PORTIONS</v>
      </c>
      <c r="K810" s="1348"/>
      <c r="L810" s="1349" t="str">
        <f>IF(AND(G811&lt;&gt;"",K811&lt;&gt;""),"1 seule saisie &gt; Portions ou Principal ?",IF(AND(G811="",ISNUMBER(K811)),K811&amp;" "&amp;M811&amp;" "&amp;J811,IF(AND(K811="",ISNUMBER(G811)),G811&amp;" "&amp;F811,"")))</f>
        <v>1 seule saisie &gt; Portions ou Principal ?</v>
      </c>
      <c r="M810" s="1346"/>
      <c r="N810" s="1346"/>
      <c r="O810" s="1350"/>
      <c r="Q810" s="1305" t="s">
        <v>4558</v>
      </c>
      <c r="R810" s="1305" t="s">
        <v>4559</v>
      </c>
      <c r="S810" s="1305"/>
    </row>
    <row r="811" spans="2:19" ht="35.1" customHeight="1">
      <c r="B811" s="1351" t="s">
        <v>4535</v>
      </c>
      <c r="C811" s="1352" t="s">
        <v>4538</v>
      </c>
      <c r="D811" s="1353" t="s">
        <v>3503</v>
      </c>
      <c r="E811" s="1354">
        <v>10</v>
      </c>
      <c r="F811" s="1355" t="s">
        <v>4678</v>
      </c>
      <c r="G811" s="1356">
        <v>10</v>
      </c>
      <c r="H811" s="1353" t="s">
        <v>4679</v>
      </c>
      <c r="I811" s="1357">
        <v>1.6</v>
      </c>
      <c r="J811" s="1355" t="s">
        <v>4680</v>
      </c>
      <c r="K811" s="1358">
        <v>1.6</v>
      </c>
      <c r="L811" s="1359" t="s">
        <v>4681</v>
      </c>
      <c r="M811" s="1360" t="s">
        <v>1239</v>
      </c>
      <c r="N811" s="1361" t="str">
        <f>"COEFFICIENT "&amp;" "&amp;C811</f>
        <v>COEFFICIENT  PORTIONS</v>
      </c>
      <c r="O811" s="1362">
        <f>IFERROR(IF(C811="PORTIONS",G811/E811,K811/I811),1)</f>
        <v>1</v>
      </c>
      <c r="Q811" s="1326" t="s">
        <v>4563</v>
      </c>
      <c r="R811" s="1327" t="s">
        <v>4564</v>
      </c>
      <c r="S811" s="1327"/>
    </row>
    <row r="812" spans="2:19" ht="35.1" customHeight="1">
      <c r="B812" s="1351" t="s">
        <v>5401</v>
      </c>
      <c r="C812" s="1363">
        <v>68</v>
      </c>
      <c r="D812" s="1364" t="s">
        <v>5402</v>
      </c>
      <c r="E812" s="1365" t="s">
        <v>5409</v>
      </c>
      <c r="F812" s="1364" t="s">
        <v>4682</v>
      </c>
      <c r="G812" s="1366" t="s">
        <v>5458</v>
      </c>
      <c r="H812" s="1353" t="s">
        <v>4683</v>
      </c>
      <c r="I812" s="1367" t="s">
        <v>5519</v>
      </c>
      <c r="J812" s="1353" t="s">
        <v>3891</v>
      </c>
      <c r="K812" s="1368" t="s">
        <v>185</v>
      </c>
      <c r="L812" s="1369" t="s">
        <v>4684</v>
      </c>
      <c r="M812" s="1370" t="s">
        <v>5411</v>
      </c>
      <c r="N812" s="1371" t="s">
        <v>4685</v>
      </c>
      <c r="O812" s="1372" t="s">
        <v>5410</v>
      </c>
      <c r="Q812" s="1326" t="s">
        <v>5421</v>
      </c>
      <c r="R812" s="1327" t="s">
        <v>5422</v>
      </c>
      <c r="S812" s="1327"/>
    </row>
    <row r="813" spans="2:19" ht="35.1" customHeight="1">
      <c r="B813" s="1373" t="s">
        <v>4686</v>
      </c>
      <c r="C813" s="1979" t="s">
        <v>5487</v>
      </c>
      <c r="D813" s="1979"/>
      <c r="E813" s="1979"/>
      <c r="F813" s="1979"/>
      <c r="G813" s="1979"/>
      <c r="H813" s="1374" t="s">
        <v>5407</v>
      </c>
      <c r="I813" s="1979" t="s">
        <v>5488</v>
      </c>
      <c r="J813" s="1979"/>
      <c r="K813" s="1979"/>
      <c r="L813" s="1374" t="s">
        <v>4687</v>
      </c>
      <c r="M813" s="1980" t="s">
        <v>5520</v>
      </c>
      <c r="N813" s="1980"/>
      <c r="O813" s="1981"/>
      <c r="Q813" s="1326" t="s">
        <v>5425</v>
      </c>
      <c r="R813" s="1327" t="s">
        <v>5426</v>
      </c>
      <c r="S813" s="1327"/>
    </row>
    <row r="814" spans="2:19" ht="35.1" customHeight="1">
      <c r="B814" s="1375"/>
      <c r="C814" s="1297"/>
      <c r="D814" s="1297"/>
      <c r="E814" s="1376"/>
      <c r="F814" s="1377" t="str">
        <f>"cellule "&amp;ADDRESS(ROW(C811),COLUMN(C811),4)</f>
        <v>cellule C811</v>
      </c>
      <c r="G814" s="1378"/>
      <c r="H814" s="1378"/>
      <c r="I814" s="1301"/>
      <c r="J814" s="1301"/>
      <c r="K814" s="1301"/>
      <c r="L814" s="1301"/>
      <c r="M814" s="1301"/>
      <c r="N814" s="1301"/>
      <c r="O814" s="1379"/>
      <c r="Q814" s="1326" t="s">
        <v>5428</v>
      </c>
      <c r="R814" s="1327" t="s">
        <v>5429</v>
      </c>
      <c r="S814" s="1327"/>
    </row>
    <row r="815" spans="2:19" ht="35.1" customHeight="1">
      <c r="B815" s="1380" t="s">
        <v>911</v>
      </c>
      <c r="C815" s="1381" t="s">
        <v>912</v>
      </c>
      <c r="D815" s="1381" t="s">
        <v>3517</v>
      </c>
      <c r="E815" s="1381" t="s">
        <v>914</v>
      </c>
      <c r="F815" s="1382" t="s">
        <v>4514</v>
      </c>
      <c r="G815" s="1382"/>
      <c r="H815" s="1382"/>
      <c r="I815" s="1305" t="s">
        <v>4535</v>
      </c>
      <c r="J815" s="1305" t="s">
        <v>3888</v>
      </c>
      <c r="K815" s="1305"/>
      <c r="L815" s="1305" t="s">
        <v>4536</v>
      </c>
      <c r="M815" s="1305"/>
      <c r="N815" s="1305"/>
      <c r="O815" s="1383"/>
      <c r="Q815" s="1326" t="s">
        <v>5431</v>
      </c>
      <c r="R815" s="1327" t="s">
        <v>5432</v>
      </c>
      <c r="S815" s="1327"/>
    </row>
    <row r="816" spans="2:19" ht="35.1" customHeight="1">
      <c r="B816" s="1384" t="s">
        <v>4648</v>
      </c>
      <c r="C816" s="1385">
        <v>1.6</v>
      </c>
      <c r="D816" s="1386" t="s">
        <v>1239</v>
      </c>
      <c r="E816" s="1387">
        <f t="shared" ref="E816:E821" si="46">IF(C816="","",IF(OR(D816="KG",D816="L"),ROUND(C816*$O$811,2),ROUND(C816*$O$811,0)))</f>
        <v>1.6</v>
      </c>
      <c r="F816" s="1311" t="s">
        <v>4517</v>
      </c>
      <c r="G816" s="1311"/>
      <c r="H816" s="1311"/>
      <c r="I816" s="1388" t="s">
        <v>4538</v>
      </c>
      <c r="J816" s="1324" t="s">
        <v>4539</v>
      </c>
      <c r="K816" s="1324"/>
      <c r="L816" s="1324" t="s">
        <v>4540</v>
      </c>
      <c r="M816" s="1324"/>
      <c r="N816" s="1324"/>
      <c r="O816" s="1389"/>
    </row>
    <row r="817" spans="2:19" ht="35.1" customHeight="1">
      <c r="B817" s="1384" t="s">
        <v>4688</v>
      </c>
      <c r="C817" s="1385">
        <v>5</v>
      </c>
      <c r="D817" s="1386" t="s">
        <v>1289</v>
      </c>
      <c r="E817" s="1387">
        <f t="shared" si="46"/>
        <v>5</v>
      </c>
      <c r="F817" s="1311" t="s">
        <v>4523</v>
      </c>
      <c r="G817" s="1311"/>
      <c r="H817" s="1311"/>
      <c r="I817" s="1323" t="s">
        <v>4542</v>
      </c>
      <c r="J817" s="1324" t="s">
        <v>4543</v>
      </c>
      <c r="K817" s="1324"/>
      <c r="L817" s="1324" t="s">
        <v>4544</v>
      </c>
      <c r="M817" s="1324"/>
      <c r="N817" s="1324"/>
      <c r="O817" s="1389"/>
    </row>
    <row r="818" spans="2:19" ht="35.1" customHeight="1">
      <c r="B818" s="1384" t="s">
        <v>4694</v>
      </c>
      <c r="C818" s="1385">
        <v>8</v>
      </c>
      <c r="D818" s="1386" t="s">
        <v>1289</v>
      </c>
      <c r="E818" s="1387">
        <f t="shared" si="46"/>
        <v>8</v>
      </c>
      <c r="F818" s="1311" t="s">
        <v>4524</v>
      </c>
      <c r="G818" s="1311"/>
      <c r="H818" s="1311"/>
      <c r="I818" s="1982" t="s">
        <v>4548</v>
      </c>
      <c r="J818" s="1983" t="s">
        <v>4549</v>
      </c>
      <c r="K818" s="1983"/>
      <c r="L818" s="1983" t="s">
        <v>4550</v>
      </c>
      <c r="M818" s="1983"/>
      <c r="N818" s="1983"/>
      <c r="O818" s="1984"/>
    </row>
    <row r="819" spans="2:19" ht="35.1" customHeight="1">
      <c r="B819" s="1384" t="s">
        <v>4690</v>
      </c>
      <c r="C819" s="1385">
        <v>8</v>
      </c>
      <c r="D819" s="1386" t="s">
        <v>1255</v>
      </c>
      <c r="E819" s="1387">
        <f t="shared" si="46"/>
        <v>8</v>
      </c>
      <c r="F819" s="1311" t="s">
        <v>5521</v>
      </c>
      <c r="G819" s="1311"/>
      <c r="H819" s="1311"/>
      <c r="I819" s="1982"/>
      <c r="J819" s="1983"/>
      <c r="K819" s="1983"/>
      <c r="L819" s="1983"/>
      <c r="M819" s="1983"/>
      <c r="N819" s="1983"/>
      <c r="O819" s="1984"/>
    </row>
    <row r="820" spans="2:19" ht="35.1" customHeight="1">
      <c r="B820" s="1384" t="s">
        <v>3620</v>
      </c>
      <c r="C820" s="1385">
        <v>16</v>
      </c>
      <c r="D820" s="1386" t="s">
        <v>1255</v>
      </c>
      <c r="E820" s="1387">
        <f t="shared" si="46"/>
        <v>16</v>
      </c>
      <c r="F820" s="1311" t="s">
        <v>4525</v>
      </c>
      <c r="G820" s="1311"/>
      <c r="H820" s="1311"/>
      <c r="I820" s="1390"/>
      <c r="J820" s="1390"/>
      <c r="K820" s="1390"/>
      <c r="L820" s="1390"/>
      <c r="M820" s="1390"/>
      <c r="N820" s="1390"/>
      <c r="O820" s="1391"/>
    </row>
    <row r="821" spans="2:19" ht="35.1" customHeight="1">
      <c r="B821" s="1384" t="s">
        <v>3624</v>
      </c>
      <c r="C821" s="1385">
        <v>4</v>
      </c>
      <c r="D821" s="1386" t="s">
        <v>1255</v>
      </c>
      <c r="E821" s="1387">
        <f t="shared" si="46"/>
        <v>4</v>
      </c>
      <c r="F821" s="1311"/>
      <c r="G821" s="1311"/>
      <c r="H821" s="1311"/>
      <c r="I821" s="1390"/>
      <c r="J821" s="1390"/>
      <c r="K821" s="1390"/>
      <c r="L821" s="1390"/>
      <c r="M821" s="1390"/>
      <c r="N821" s="1390"/>
      <c r="O821" s="1391"/>
    </row>
    <row r="822" spans="2:19" ht="35.1" customHeight="1">
      <c r="B822" s="1375"/>
      <c r="C822" s="1297"/>
      <c r="D822" s="1297"/>
      <c r="E822" s="1297"/>
      <c r="F822" s="1301"/>
      <c r="G822" s="1301"/>
      <c r="H822" s="1301"/>
      <c r="I822" s="1301"/>
      <c r="J822" s="1301"/>
      <c r="K822" s="1301"/>
      <c r="L822" s="1301"/>
      <c r="M822" s="1301"/>
      <c r="N822" s="1301"/>
      <c r="O822" s="1394"/>
    </row>
    <row r="823" spans="2:19" ht="35.1" customHeight="1">
      <c r="B823" s="1392" t="s">
        <v>4691</v>
      </c>
      <c r="C823" s="1974" t="s">
        <v>5491</v>
      </c>
      <c r="D823" s="1974"/>
      <c r="E823" s="1974"/>
      <c r="F823" s="1974"/>
      <c r="G823" s="1974"/>
      <c r="H823" s="1974"/>
      <c r="I823" s="1974"/>
      <c r="J823" s="1974"/>
      <c r="K823" s="1974"/>
      <c r="L823" s="1974"/>
      <c r="M823" s="1974"/>
      <c r="N823" s="1974"/>
      <c r="O823" s="1975"/>
    </row>
    <row r="824" spans="2:19" ht="35.1" customHeight="1" thickBot="1">
      <c r="B824" s="1393" t="s">
        <v>4692</v>
      </c>
      <c r="C824" s="1976" t="s">
        <v>5492</v>
      </c>
      <c r="D824" s="1976"/>
      <c r="E824" s="1976"/>
      <c r="F824" s="1976"/>
      <c r="G824" s="1976"/>
      <c r="H824" s="1976"/>
      <c r="I824" s="1976"/>
      <c r="J824" s="1976"/>
      <c r="K824" s="1976"/>
      <c r="L824" s="1976"/>
      <c r="M824" s="1976"/>
      <c r="N824" s="1976"/>
      <c r="O824" s="1977"/>
    </row>
    <row r="825" spans="2:19" ht="35.1" customHeight="1" thickBot="1">
      <c r="B825" s="1339" t="s">
        <v>4677</v>
      </c>
      <c r="C825" s="1340" t="str">
        <f>"▼cellule "&amp;ADDRESS(ROW(C827),COLUMN(C827),4)&amp;" "&amp;"choisir Portion ou POIDS PRINCIPAL"</f>
        <v>▼cellule C827 choisir Portion ou POIDS PRINCIPAL</v>
      </c>
      <c r="D825" s="1341"/>
      <c r="E825" s="1297"/>
      <c r="F825" s="1297"/>
      <c r="G825" s="1297"/>
      <c r="H825" s="1297"/>
      <c r="I825" s="1297"/>
      <c r="J825" s="1297"/>
      <c r="K825" s="1297"/>
      <c r="L825" s="1297"/>
      <c r="M825" s="1297"/>
      <c r="N825" s="1297"/>
      <c r="O825" s="1297"/>
    </row>
    <row r="826" spans="2:19" ht="35.1" customHeight="1">
      <c r="B826" s="1397" t="s">
        <v>4649</v>
      </c>
      <c r="C826" s="1398" t="s">
        <v>2144</v>
      </c>
      <c r="D826" s="1989" t="s">
        <v>4648</v>
      </c>
      <c r="E826" s="1989"/>
      <c r="F826" s="1344" t="s">
        <v>4532</v>
      </c>
      <c r="G826" s="1345"/>
      <c r="H826" s="1345" t="s">
        <v>5519</v>
      </c>
      <c r="I826" s="1346"/>
      <c r="J826" s="1347" t="str">
        <f>"vous avez choisi"&amp;" "&amp;C827</f>
        <v>vous avez choisi PORTIONS</v>
      </c>
      <c r="K826" s="1348"/>
      <c r="L826" s="1349" t="str">
        <f>IF(AND(G827&lt;&gt;"",K827&lt;&gt;""),"1 seule saisie &gt; Portions ou Principal ?",IF(AND(G827="",ISNUMBER(K827)),K827&amp;" "&amp;M827&amp;" "&amp;J827,IF(AND(K827="",ISNUMBER(G827)),G827&amp;" "&amp;F827,"")))</f>
        <v>1 seule saisie &gt; Portions ou Principal ?</v>
      </c>
      <c r="M826" s="1346"/>
      <c r="N826" s="1346"/>
      <c r="O826" s="1350"/>
      <c r="Q826" s="1305" t="s">
        <v>4558</v>
      </c>
      <c r="R826" s="1305" t="s">
        <v>4559</v>
      </c>
      <c r="S826" s="1305"/>
    </row>
    <row r="827" spans="2:19" ht="35.1" customHeight="1">
      <c r="B827" s="1351" t="s">
        <v>4535</v>
      </c>
      <c r="C827" s="1352" t="s">
        <v>4538</v>
      </c>
      <c r="D827" s="1353" t="s">
        <v>3503</v>
      </c>
      <c r="E827" s="1354">
        <v>10</v>
      </c>
      <c r="F827" s="1355" t="s">
        <v>4678</v>
      </c>
      <c r="G827" s="1356">
        <v>10</v>
      </c>
      <c r="H827" s="1353" t="s">
        <v>4679</v>
      </c>
      <c r="I827" s="1357">
        <v>1.6</v>
      </c>
      <c r="J827" s="1355" t="s">
        <v>4680</v>
      </c>
      <c r="K827" s="1358">
        <v>1.6</v>
      </c>
      <c r="L827" s="1359" t="s">
        <v>4681</v>
      </c>
      <c r="M827" s="1360" t="s">
        <v>1239</v>
      </c>
      <c r="N827" s="1361" t="str">
        <f>"COEFFICIENT "&amp;" "&amp;C827</f>
        <v>COEFFICIENT  PORTIONS</v>
      </c>
      <c r="O827" s="1362">
        <f>IFERROR(IF(C827="PORTIONS",G827/E827,K827/I827),1)</f>
        <v>1</v>
      </c>
      <c r="Q827" s="1326" t="s">
        <v>4563</v>
      </c>
      <c r="R827" s="1327" t="s">
        <v>4564</v>
      </c>
      <c r="S827" s="1327"/>
    </row>
    <row r="828" spans="2:19" ht="35.1" customHeight="1">
      <c r="B828" s="1351" t="s">
        <v>5401</v>
      </c>
      <c r="C828" s="1363">
        <v>68</v>
      </c>
      <c r="D828" s="1364" t="s">
        <v>5402</v>
      </c>
      <c r="E828" s="1365" t="s">
        <v>5409</v>
      </c>
      <c r="F828" s="1364" t="s">
        <v>4682</v>
      </c>
      <c r="G828" s="1366" t="s">
        <v>5458</v>
      </c>
      <c r="H828" s="1353" t="s">
        <v>4683</v>
      </c>
      <c r="I828" s="1367" t="s">
        <v>5519</v>
      </c>
      <c r="J828" s="1353" t="s">
        <v>3891</v>
      </c>
      <c r="K828" s="1368" t="s">
        <v>185</v>
      </c>
      <c r="L828" s="1369" t="s">
        <v>4684</v>
      </c>
      <c r="M828" s="1370" t="s">
        <v>5411</v>
      </c>
      <c r="N828" s="1371" t="s">
        <v>4685</v>
      </c>
      <c r="O828" s="1372" t="s">
        <v>5410</v>
      </c>
      <c r="Q828" s="1326" t="s">
        <v>5421</v>
      </c>
      <c r="R828" s="1327" t="s">
        <v>5422</v>
      </c>
      <c r="S828" s="1327"/>
    </row>
    <row r="829" spans="2:19" ht="35.1" customHeight="1">
      <c r="B829" s="1373" t="s">
        <v>4686</v>
      </c>
      <c r="C829" s="1979" t="s">
        <v>5487</v>
      </c>
      <c r="D829" s="1979"/>
      <c r="E829" s="1979"/>
      <c r="F829" s="1979"/>
      <c r="G829" s="1979"/>
      <c r="H829" s="1374" t="s">
        <v>5407</v>
      </c>
      <c r="I829" s="1979" t="s">
        <v>5488</v>
      </c>
      <c r="J829" s="1979"/>
      <c r="K829" s="1979"/>
      <c r="L829" s="1374" t="s">
        <v>4687</v>
      </c>
      <c r="M829" s="1980" t="s">
        <v>5520</v>
      </c>
      <c r="N829" s="1980"/>
      <c r="O829" s="1981"/>
      <c r="Q829" s="1326" t="s">
        <v>5425</v>
      </c>
      <c r="R829" s="1327" t="s">
        <v>5426</v>
      </c>
      <c r="S829" s="1327"/>
    </row>
    <row r="830" spans="2:19" ht="35.1" customHeight="1">
      <c r="B830" s="1375"/>
      <c r="C830" s="1297"/>
      <c r="D830" s="1297"/>
      <c r="E830" s="1376"/>
      <c r="F830" s="1377" t="str">
        <f>"cellule "&amp;ADDRESS(ROW(C827),COLUMN(C827),4)</f>
        <v>cellule C827</v>
      </c>
      <c r="G830" s="1378"/>
      <c r="H830" s="1378"/>
      <c r="I830" s="1301"/>
      <c r="J830" s="1301"/>
      <c r="K830" s="1301"/>
      <c r="L830" s="1301"/>
      <c r="M830" s="1301"/>
      <c r="N830" s="1301"/>
      <c r="O830" s="1379"/>
      <c r="Q830" s="1326" t="s">
        <v>5428</v>
      </c>
      <c r="R830" s="1327" t="s">
        <v>5429</v>
      </c>
      <c r="S830" s="1327"/>
    </row>
    <row r="831" spans="2:19" ht="35.1" customHeight="1">
      <c r="B831" s="1380" t="s">
        <v>911</v>
      </c>
      <c r="C831" s="1381" t="s">
        <v>912</v>
      </c>
      <c r="D831" s="1381" t="s">
        <v>3517</v>
      </c>
      <c r="E831" s="1381" t="s">
        <v>914</v>
      </c>
      <c r="F831" s="1382" t="s">
        <v>4514</v>
      </c>
      <c r="G831" s="1382"/>
      <c r="H831" s="1382"/>
      <c r="I831" s="1305" t="s">
        <v>4535</v>
      </c>
      <c r="J831" s="1305" t="s">
        <v>3888</v>
      </c>
      <c r="K831" s="1305"/>
      <c r="L831" s="1305" t="s">
        <v>4536</v>
      </c>
      <c r="M831" s="1305"/>
      <c r="N831" s="1305"/>
      <c r="O831" s="1383"/>
      <c r="Q831" s="1326" t="s">
        <v>5431</v>
      </c>
      <c r="R831" s="1327" t="s">
        <v>5432</v>
      </c>
      <c r="S831" s="1327"/>
    </row>
    <row r="832" spans="2:19" ht="35.1" customHeight="1">
      <c r="B832" s="1384" t="s">
        <v>4648</v>
      </c>
      <c r="C832" s="1385">
        <v>1.6</v>
      </c>
      <c r="D832" s="1386" t="s">
        <v>1239</v>
      </c>
      <c r="E832" s="1387">
        <f t="shared" ref="E832:E837" si="47">IF(C832="","",IF(OR(D832="KG",D832="L"),ROUND(C832*$O$827,2),ROUND(C832*$O$827,0)))</f>
        <v>1.6</v>
      </c>
      <c r="F832" s="1311" t="s">
        <v>4517</v>
      </c>
      <c r="G832" s="1311"/>
      <c r="H832" s="1311"/>
      <c r="I832" s="1388" t="s">
        <v>4538</v>
      </c>
      <c r="J832" s="1324" t="s">
        <v>4539</v>
      </c>
      <c r="K832" s="1324"/>
      <c r="L832" s="1324" t="s">
        <v>4540</v>
      </c>
      <c r="M832" s="1324"/>
      <c r="N832" s="1324"/>
      <c r="O832" s="1389"/>
    </row>
    <row r="833" spans="2:19" ht="35.1" customHeight="1">
      <c r="B833" s="1384" t="s">
        <v>4688</v>
      </c>
      <c r="C833" s="1385">
        <v>5</v>
      </c>
      <c r="D833" s="1386" t="s">
        <v>1289</v>
      </c>
      <c r="E833" s="1387">
        <f t="shared" si="47"/>
        <v>5</v>
      </c>
      <c r="F833" s="1311" t="s">
        <v>4523</v>
      </c>
      <c r="G833" s="1311"/>
      <c r="H833" s="1311"/>
      <c r="I833" s="1323" t="s">
        <v>4542</v>
      </c>
      <c r="J833" s="1324" t="s">
        <v>4543</v>
      </c>
      <c r="K833" s="1324"/>
      <c r="L833" s="1324" t="s">
        <v>4544</v>
      </c>
      <c r="M833" s="1324"/>
      <c r="N833" s="1324"/>
      <c r="O833" s="1389"/>
    </row>
    <row r="834" spans="2:19" ht="35.1" customHeight="1">
      <c r="B834" s="1384" t="s">
        <v>4694</v>
      </c>
      <c r="C834" s="1385">
        <v>8</v>
      </c>
      <c r="D834" s="1386" t="s">
        <v>1289</v>
      </c>
      <c r="E834" s="1387">
        <f t="shared" si="47"/>
        <v>8</v>
      </c>
      <c r="F834" s="1311" t="s">
        <v>4524</v>
      </c>
      <c r="G834" s="1311"/>
      <c r="H834" s="1311"/>
      <c r="I834" s="1982" t="s">
        <v>4548</v>
      </c>
      <c r="J834" s="1983" t="s">
        <v>4549</v>
      </c>
      <c r="K834" s="1983"/>
      <c r="L834" s="1983" t="s">
        <v>4550</v>
      </c>
      <c r="M834" s="1983"/>
      <c r="N834" s="1983"/>
      <c r="O834" s="1984"/>
    </row>
    <row r="835" spans="2:19" ht="35.1" customHeight="1">
      <c r="B835" s="1384" t="s">
        <v>4690</v>
      </c>
      <c r="C835" s="1385">
        <v>8</v>
      </c>
      <c r="D835" s="1386" t="s">
        <v>1255</v>
      </c>
      <c r="E835" s="1387">
        <f t="shared" si="47"/>
        <v>8</v>
      </c>
      <c r="F835" s="1311" t="s">
        <v>5521</v>
      </c>
      <c r="G835" s="1311"/>
      <c r="H835" s="1311"/>
      <c r="I835" s="1982"/>
      <c r="J835" s="1983"/>
      <c r="K835" s="1983"/>
      <c r="L835" s="1983"/>
      <c r="M835" s="1983"/>
      <c r="N835" s="1983"/>
      <c r="O835" s="1984"/>
    </row>
    <row r="836" spans="2:19" ht="35.1" customHeight="1">
      <c r="B836" s="1384" t="s">
        <v>3620</v>
      </c>
      <c r="C836" s="1385">
        <v>16</v>
      </c>
      <c r="D836" s="1386" t="s">
        <v>1255</v>
      </c>
      <c r="E836" s="1387">
        <f t="shared" si="47"/>
        <v>16</v>
      </c>
      <c r="F836" s="1311" t="s">
        <v>4525</v>
      </c>
      <c r="G836" s="1311"/>
      <c r="H836" s="1311"/>
      <c r="I836" s="1390"/>
      <c r="J836" s="1390"/>
      <c r="K836" s="1390"/>
      <c r="L836" s="1390"/>
      <c r="M836" s="1390"/>
      <c r="N836" s="1390"/>
      <c r="O836" s="1391"/>
    </row>
    <row r="837" spans="2:19" ht="35.1" customHeight="1">
      <c r="B837" s="1384" t="s">
        <v>3624</v>
      </c>
      <c r="C837" s="1385">
        <v>4</v>
      </c>
      <c r="D837" s="1386" t="s">
        <v>1255</v>
      </c>
      <c r="E837" s="1387">
        <f t="shared" si="47"/>
        <v>4</v>
      </c>
      <c r="F837" s="1311"/>
      <c r="G837" s="1311"/>
      <c r="H837" s="1311"/>
      <c r="I837" s="1390"/>
      <c r="J837" s="1390"/>
      <c r="K837" s="1390"/>
      <c r="L837" s="1390"/>
      <c r="M837" s="1390"/>
      <c r="N837" s="1390"/>
      <c r="O837" s="1391"/>
    </row>
    <row r="838" spans="2:19" ht="35.1" customHeight="1">
      <c r="B838" s="1375"/>
      <c r="C838" s="1297"/>
      <c r="D838" s="1297"/>
      <c r="E838" s="1297"/>
      <c r="F838" s="1301"/>
      <c r="G838" s="1301"/>
      <c r="H838" s="1301"/>
      <c r="I838" s="1301"/>
      <c r="J838" s="1301"/>
      <c r="K838" s="1301"/>
      <c r="L838" s="1301"/>
      <c r="M838" s="1301"/>
      <c r="N838" s="1301"/>
      <c r="O838" s="1394"/>
    </row>
    <row r="839" spans="2:19" ht="35.1" customHeight="1">
      <c r="B839" s="1392" t="s">
        <v>4691</v>
      </c>
      <c r="C839" s="1974" t="s">
        <v>5491</v>
      </c>
      <c r="D839" s="1974"/>
      <c r="E839" s="1974"/>
      <c r="F839" s="1974"/>
      <c r="G839" s="1974"/>
      <c r="H839" s="1974"/>
      <c r="I839" s="1974"/>
      <c r="J839" s="1974"/>
      <c r="K839" s="1974"/>
      <c r="L839" s="1974"/>
      <c r="M839" s="1974"/>
      <c r="N839" s="1974"/>
      <c r="O839" s="1975"/>
    </row>
    <row r="840" spans="2:19" ht="35.1" customHeight="1" thickBot="1">
      <c r="B840" s="1393" t="s">
        <v>4692</v>
      </c>
      <c r="C840" s="1976" t="s">
        <v>5492</v>
      </c>
      <c r="D840" s="1976"/>
      <c r="E840" s="1976"/>
      <c r="F840" s="1976"/>
      <c r="G840" s="1976"/>
      <c r="H840" s="1976"/>
      <c r="I840" s="1976"/>
      <c r="J840" s="1976"/>
      <c r="K840" s="1976"/>
      <c r="L840" s="1976"/>
      <c r="M840" s="1976"/>
      <c r="N840" s="1976"/>
      <c r="O840" s="1977"/>
    </row>
    <row r="841" spans="2:19" ht="35.1" customHeight="1" thickBot="1">
      <c r="B841" s="1339" t="s">
        <v>4677</v>
      </c>
      <c r="C841" s="1340" t="str">
        <f>"▼cellule "&amp;ADDRESS(ROW(C843),COLUMN(C843),4)&amp;" "&amp;"choisir Portion ou POIDS PRINCIPAL"</f>
        <v>▼cellule C843 choisir Portion ou POIDS PRINCIPAL</v>
      </c>
      <c r="D841" s="1341"/>
      <c r="E841" s="1297"/>
      <c r="F841" s="1297"/>
      <c r="G841" s="1297"/>
      <c r="H841" s="1297"/>
      <c r="I841" s="1297"/>
      <c r="J841" s="1297"/>
      <c r="K841" s="1297"/>
      <c r="L841" s="1297"/>
      <c r="M841" s="1297"/>
      <c r="N841" s="1297"/>
      <c r="O841" s="1297"/>
    </row>
    <row r="842" spans="2:19" ht="35.1" customHeight="1">
      <c r="B842" s="1397" t="s">
        <v>4650</v>
      </c>
      <c r="C842" s="1398" t="s">
        <v>2144</v>
      </c>
      <c r="D842" s="1989" t="s">
        <v>4651</v>
      </c>
      <c r="E842" s="1989"/>
      <c r="F842" s="1344" t="s">
        <v>4652</v>
      </c>
      <c r="G842" s="1345"/>
      <c r="H842" s="1345" t="s">
        <v>5519</v>
      </c>
      <c r="I842" s="1346"/>
      <c r="J842" s="1347" t="str">
        <f>"vous avez choisi"&amp;" "&amp;C843</f>
        <v>vous avez choisi PORTIONS</v>
      </c>
      <c r="K842" s="1348"/>
      <c r="L842" s="1349" t="str">
        <f>IF(AND(G843&lt;&gt;"",K843&lt;&gt;""),"1 seule saisie &gt; Portions ou Principal ?",IF(AND(G843="",ISNUMBER(K843)),K843&amp;" "&amp;M843&amp;" "&amp;J843,IF(AND(K843="",ISNUMBER(G843)),G843&amp;" "&amp;F843,"")))</f>
        <v>1 seule saisie &gt; Portions ou Principal ?</v>
      </c>
      <c r="M842" s="1346"/>
      <c r="N842" s="1346"/>
      <c r="O842" s="1350"/>
      <c r="Q842" s="1305" t="s">
        <v>4558</v>
      </c>
      <c r="R842" s="1305" t="s">
        <v>4559</v>
      </c>
      <c r="S842" s="1305"/>
    </row>
    <row r="843" spans="2:19" ht="35.1" customHeight="1">
      <c r="B843" s="1351" t="s">
        <v>4535</v>
      </c>
      <c r="C843" s="1352" t="s">
        <v>4538</v>
      </c>
      <c r="D843" s="1353" t="s">
        <v>3503</v>
      </c>
      <c r="E843" s="1354">
        <v>10</v>
      </c>
      <c r="F843" s="1355" t="s">
        <v>4678</v>
      </c>
      <c r="G843" s="1356">
        <v>10</v>
      </c>
      <c r="H843" s="1353" t="s">
        <v>4679</v>
      </c>
      <c r="I843" s="1357">
        <v>1.5</v>
      </c>
      <c r="J843" s="1355" t="s">
        <v>4680</v>
      </c>
      <c r="K843" s="1358">
        <v>1.5</v>
      </c>
      <c r="L843" s="1359" t="s">
        <v>4681</v>
      </c>
      <c r="M843" s="1360" t="s">
        <v>1239</v>
      </c>
      <c r="N843" s="1361" t="str">
        <f>"COEFFICIENT "&amp;" "&amp;C843</f>
        <v>COEFFICIENT  PORTIONS</v>
      </c>
      <c r="O843" s="1362">
        <f>IFERROR(IF(C843="PORTIONS",G843/E843,K843/I843),1)</f>
        <v>1</v>
      </c>
      <c r="Q843" s="1326" t="s">
        <v>4563</v>
      </c>
      <c r="R843" s="1327" t="s">
        <v>4564</v>
      </c>
      <c r="S843" s="1327"/>
    </row>
    <row r="844" spans="2:19" ht="35.1" customHeight="1">
      <c r="B844" s="1351" t="s">
        <v>5401</v>
      </c>
      <c r="C844" s="1363">
        <v>68</v>
      </c>
      <c r="D844" s="1364" t="s">
        <v>5402</v>
      </c>
      <c r="E844" s="1365" t="s">
        <v>5409</v>
      </c>
      <c r="F844" s="1364" t="s">
        <v>4682</v>
      </c>
      <c r="G844" s="1366" t="s">
        <v>5458</v>
      </c>
      <c r="H844" s="1353" t="s">
        <v>4683</v>
      </c>
      <c r="I844" s="1367" t="s">
        <v>5519</v>
      </c>
      <c r="J844" s="1353" t="s">
        <v>3891</v>
      </c>
      <c r="K844" s="1368" t="s">
        <v>185</v>
      </c>
      <c r="L844" s="1369" t="s">
        <v>4684</v>
      </c>
      <c r="M844" s="1370" t="s">
        <v>5411</v>
      </c>
      <c r="N844" s="1371" t="s">
        <v>4685</v>
      </c>
      <c r="O844" s="1372" t="s">
        <v>5410</v>
      </c>
      <c r="Q844" s="1326" t="s">
        <v>5421</v>
      </c>
      <c r="R844" s="1327" t="s">
        <v>5422</v>
      </c>
      <c r="S844" s="1327"/>
    </row>
    <row r="845" spans="2:19" ht="35.1" customHeight="1">
      <c r="B845" s="1373" t="s">
        <v>4686</v>
      </c>
      <c r="C845" s="1979" t="s">
        <v>5487</v>
      </c>
      <c r="D845" s="1979"/>
      <c r="E845" s="1979"/>
      <c r="F845" s="1979"/>
      <c r="G845" s="1979"/>
      <c r="H845" s="1374" t="s">
        <v>5407</v>
      </c>
      <c r="I845" s="1979" t="s">
        <v>5488</v>
      </c>
      <c r="J845" s="1979"/>
      <c r="K845" s="1979"/>
      <c r="L845" s="1374" t="s">
        <v>4687</v>
      </c>
      <c r="M845" s="1980" t="s">
        <v>5520</v>
      </c>
      <c r="N845" s="1980"/>
      <c r="O845" s="1981"/>
      <c r="Q845" s="1326" t="s">
        <v>5425</v>
      </c>
      <c r="R845" s="1327" t="s">
        <v>5426</v>
      </c>
      <c r="S845" s="1327"/>
    </row>
    <row r="846" spans="2:19" ht="35.1" customHeight="1">
      <c r="B846" s="1375"/>
      <c r="C846" s="1297"/>
      <c r="D846" s="1297"/>
      <c r="E846" s="1376"/>
      <c r="F846" s="1377" t="str">
        <f>"cellule "&amp;ADDRESS(ROW(C843),COLUMN(C843),4)</f>
        <v>cellule C843</v>
      </c>
      <c r="G846" s="1378"/>
      <c r="H846" s="1378"/>
      <c r="I846" s="1301"/>
      <c r="J846" s="1301"/>
      <c r="K846" s="1301"/>
      <c r="L846" s="1301"/>
      <c r="M846" s="1301"/>
      <c r="N846" s="1301"/>
      <c r="O846" s="1379"/>
      <c r="Q846" s="1326" t="s">
        <v>5428</v>
      </c>
      <c r="R846" s="1327" t="s">
        <v>5429</v>
      </c>
      <c r="S846" s="1327"/>
    </row>
    <row r="847" spans="2:19" ht="35.1" customHeight="1">
      <c r="B847" s="1380" t="s">
        <v>911</v>
      </c>
      <c r="C847" s="1381" t="s">
        <v>912</v>
      </c>
      <c r="D847" s="1381" t="s">
        <v>3517</v>
      </c>
      <c r="E847" s="1381" t="s">
        <v>914</v>
      </c>
      <c r="F847" s="1382" t="s">
        <v>4514</v>
      </c>
      <c r="G847" s="1382"/>
      <c r="H847" s="1382"/>
      <c r="I847" s="1305" t="s">
        <v>4535</v>
      </c>
      <c r="J847" s="1305" t="s">
        <v>3888</v>
      </c>
      <c r="K847" s="1305"/>
      <c r="L847" s="1305" t="s">
        <v>4536</v>
      </c>
      <c r="M847" s="1305"/>
      <c r="N847" s="1305"/>
      <c r="O847" s="1383"/>
      <c r="Q847" s="1326" t="s">
        <v>5431</v>
      </c>
      <c r="R847" s="1327" t="s">
        <v>5432</v>
      </c>
      <c r="S847" s="1327"/>
    </row>
    <row r="848" spans="2:19" ht="35.1" customHeight="1">
      <c r="B848" s="1384" t="s">
        <v>4651</v>
      </c>
      <c r="C848" s="1385">
        <v>1.5</v>
      </c>
      <c r="D848" s="1386" t="s">
        <v>1239</v>
      </c>
      <c r="E848" s="1387">
        <f t="shared" ref="E848:E853" si="48">IF(C848="","",IF(OR(D848="KG",D848="L"),ROUND(C848*$O$843,2),ROUND(C848*$O$843,0)))</f>
        <v>1.5</v>
      </c>
      <c r="F848" s="1311" t="s">
        <v>4517</v>
      </c>
      <c r="G848" s="1311"/>
      <c r="H848" s="1311"/>
      <c r="I848" s="1388" t="s">
        <v>4538</v>
      </c>
      <c r="J848" s="1324" t="s">
        <v>4539</v>
      </c>
      <c r="K848" s="1324"/>
      <c r="L848" s="1324" t="s">
        <v>4540</v>
      </c>
      <c r="M848" s="1324"/>
      <c r="N848" s="1324"/>
      <c r="O848" s="1389"/>
    </row>
    <row r="849" spans="2:19" ht="35.1" customHeight="1">
      <c r="B849" s="1384" t="s">
        <v>4688</v>
      </c>
      <c r="C849" s="1385">
        <v>5</v>
      </c>
      <c r="D849" s="1386" t="s">
        <v>1289</v>
      </c>
      <c r="E849" s="1387">
        <f t="shared" si="48"/>
        <v>5</v>
      </c>
      <c r="F849" s="1311" t="s">
        <v>4523</v>
      </c>
      <c r="G849" s="1311"/>
      <c r="H849" s="1311"/>
      <c r="I849" s="1323" t="s">
        <v>4542</v>
      </c>
      <c r="J849" s="1324" t="s">
        <v>4543</v>
      </c>
      <c r="K849" s="1324"/>
      <c r="L849" s="1324" t="s">
        <v>4544</v>
      </c>
      <c r="M849" s="1324"/>
      <c r="N849" s="1324"/>
      <c r="O849" s="1389"/>
    </row>
    <row r="850" spans="2:19" ht="35.1" customHeight="1">
      <c r="B850" s="1384" t="s">
        <v>4694</v>
      </c>
      <c r="C850" s="1385">
        <v>8</v>
      </c>
      <c r="D850" s="1386" t="s">
        <v>1289</v>
      </c>
      <c r="E850" s="1387">
        <f t="shared" si="48"/>
        <v>8</v>
      </c>
      <c r="F850" s="1311" t="s">
        <v>4524</v>
      </c>
      <c r="G850" s="1311"/>
      <c r="H850" s="1311"/>
      <c r="I850" s="1982" t="s">
        <v>4548</v>
      </c>
      <c r="J850" s="1983" t="s">
        <v>4549</v>
      </c>
      <c r="K850" s="1983"/>
      <c r="L850" s="1983" t="s">
        <v>4550</v>
      </c>
      <c r="M850" s="1983"/>
      <c r="N850" s="1983"/>
      <c r="O850" s="1984"/>
    </row>
    <row r="851" spans="2:19" ht="35.1" customHeight="1">
      <c r="B851" s="1384" t="s">
        <v>4690</v>
      </c>
      <c r="C851" s="1385">
        <v>8</v>
      </c>
      <c r="D851" s="1386" t="s">
        <v>1255</v>
      </c>
      <c r="E851" s="1387">
        <f t="shared" si="48"/>
        <v>8</v>
      </c>
      <c r="F851" s="1311" t="s">
        <v>5521</v>
      </c>
      <c r="G851" s="1311"/>
      <c r="H851" s="1311"/>
      <c r="I851" s="1982"/>
      <c r="J851" s="1983"/>
      <c r="K851" s="1983"/>
      <c r="L851" s="1983"/>
      <c r="M851" s="1983"/>
      <c r="N851" s="1983"/>
      <c r="O851" s="1984"/>
    </row>
    <row r="852" spans="2:19" ht="35.1" customHeight="1">
      <c r="B852" s="1384" t="s">
        <v>3620</v>
      </c>
      <c r="C852" s="1385">
        <v>16</v>
      </c>
      <c r="D852" s="1386" t="s">
        <v>1255</v>
      </c>
      <c r="E852" s="1387">
        <f t="shared" si="48"/>
        <v>16</v>
      </c>
      <c r="F852" s="1311" t="s">
        <v>4525</v>
      </c>
      <c r="G852" s="1311"/>
      <c r="H852" s="1311"/>
      <c r="I852" s="1390"/>
      <c r="J852" s="1390"/>
      <c r="K852" s="1390"/>
      <c r="L852" s="1390"/>
      <c r="M852" s="1390"/>
      <c r="N852" s="1390"/>
      <c r="O852" s="1391"/>
    </row>
    <row r="853" spans="2:19" ht="35.1" customHeight="1">
      <c r="B853" s="1384" t="s">
        <v>3624</v>
      </c>
      <c r="C853" s="1385">
        <v>4</v>
      </c>
      <c r="D853" s="1386" t="s">
        <v>1255</v>
      </c>
      <c r="E853" s="1387">
        <f t="shared" si="48"/>
        <v>4</v>
      </c>
      <c r="F853" s="1311"/>
      <c r="G853" s="1311"/>
      <c r="H853" s="1311"/>
      <c r="I853" s="1390"/>
      <c r="J853" s="1390"/>
      <c r="K853" s="1390"/>
      <c r="L853" s="1390"/>
      <c r="M853" s="1390"/>
      <c r="N853" s="1390"/>
      <c r="O853" s="1391"/>
    </row>
    <row r="854" spans="2:19" ht="35.1" customHeight="1">
      <c r="B854" s="1375"/>
      <c r="C854" s="1297"/>
      <c r="D854" s="1297"/>
      <c r="E854" s="1297"/>
      <c r="F854" s="1301"/>
      <c r="G854" s="1301"/>
      <c r="H854" s="1301"/>
      <c r="I854" s="1301"/>
      <c r="J854" s="1301"/>
      <c r="K854" s="1301"/>
      <c r="L854" s="1301"/>
      <c r="M854" s="1301"/>
      <c r="N854" s="1301"/>
      <c r="O854" s="1394"/>
    </row>
    <row r="855" spans="2:19" ht="35.1" customHeight="1">
      <c r="B855" s="1392" t="s">
        <v>4691</v>
      </c>
      <c r="C855" s="1974" t="s">
        <v>5491</v>
      </c>
      <c r="D855" s="1974"/>
      <c r="E855" s="1974"/>
      <c r="F855" s="1974"/>
      <c r="G855" s="1974"/>
      <c r="H855" s="1974"/>
      <c r="I855" s="1974"/>
      <c r="J855" s="1974"/>
      <c r="K855" s="1974"/>
      <c r="L855" s="1974"/>
      <c r="M855" s="1974"/>
      <c r="N855" s="1974"/>
      <c r="O855" s="1975"/>
    </row>
    <row r="856" spans="2:19" ht="35.1" customHeight="1" thickBot="1">
      <c r="B856" s="1393" t="s">
        <v>4692</v>
      </c>
      <c r="C856" s="1976" t="s">
        <v>5492</v>
      </c>
      <c r="D856" s="1976"/>
      <c r="E856" s="1976"/>
      <c r="F856" s="1976"/>
      <c r="G856" s="1976"/>
      <c r="H856" s="1976"/>
      <c r="I856" s="1976"/>
      <c r="J856" s="1976"/>
      <c r="K856" s="1976"/>
      <c r="L856" s="1976"/>
      <c r="M856" s="1976"/>
      <c r="N856" s="1976"/>
      <c r="O856" s="1977"/>
    </row>
    <row r="857" spans="2:19" ht="35.1" customHeight="1" thickBot="1">
      <c r="B857" s="1339" t="s">
        <v>4677</v>
      </c>
      <c r="C857" s="1340" t="str">
        <f>"▼cellule "&amp;ADDRESS(ROW(C859),COLUMN(C859),4)&amp;" "&amp;"choisir Portion ou POIDS PRINCIPAL"</f>
        <v>▼cellule C859 choisir Portion ou POIDS PRINCIPAL</v>
      </c>
      <c r="D857" s="1341"/>
      <c r="E857" s="1297"/>
      <c r="F857" s="1297"/>
      <c r="G857" s="1297"/>
      <c r="H857" s="1297"/>
      <c r="I857" s="1297"/>
      <c r="J857" s="1297"/>
      <c r="K857" s="1297"/>
      <c r="L857" s="1297"/>
      <c r="M857" s="1297"/>
      <c r="N857" s="1297"/>
      <c r="O857" s="1297"/>
    </row>
    <row r="858" spans="2:19" ht="35.1" customHeight="1">
      <c r="B858" s="1404" t="s">
        <v>4653</v>
      </c>
      <c r="C858" s="1405" t="s">
        <v>4520</v>
      </c>
      <c r="D858" s="1988" t="s">
        <v>4048</v>
      </c>
      <c r="E858" s="1988"/>
      <c r="F858" s="1344" t="s">
        <v>5460</v>
      </c>
      <c r="G858" s="1345"/>
      <c r="H858" s="1345" t="s">
        <v>5205</v>
      </c>
      <c r="I858" s="1346"/>
      <c r="J858" s="1347" t="str">
        <f>"vous avez choisi"&amp;" "&amp;C859</f>
        <v>vous avez choisi PORTIONS</v>
      </c>
      <c r="K858" s="1348"/>
      <c r="L858" s="1349" t="str">
        <f>IF(AND(G859&lt;&gt;"",K859&lt;&gt;""),"1 seule saisie &gt; Portions ou Principal ?",IF(AND(G859="",ISNUMBER(K859)),K859&amp;" "&amp;M859&amp;" "&amp;J859,IF(AND(K859="",ISNUMBER(G859)),G859&amp;" "&amp;F859,"")))</f>
        <v>1 seule saisie &gt; Portions ou Principal ?</v>
      </c>
      <c r="M858" s="1346"/>
      <c r="N858" s="1346"/>
      <c r="O858" s="1350"/>
      <c r="Q858" s="1305" t="s">
        <v>4558</v>
      </c>
      <c r="R858" s="1305" t="s">
        <v>4559</v>
      </c>
      <c r="S858" s="1305"/>
    </row>
    <row r="859" spans="2:19" ht="35.1" customHeight="1">
      <c r="B859" s="1351" t="s">
        <v>4535</v>
      </c>
      <c r="C859" s="1352" t="s">
        <v>4538</v>
      </c>
      <c r="D859" s="1353" t="s">
        <v>3503</v>
      </c>
      <c r="E859" s="1354">
        <v>10</v>
      </c>
      <c r="F859" s="1355" t="s">
        <v>4678</v>
      </c>
      <c r="G859" s="1356">
        <v>10</v>
      </c>
      <c r="H859" s="1353" t="s">
        <v>4679</v>
      </c>
      <c r="I859" s="1357">
        <v>1.5</v>
      </c>
      <c r="J859" s="1355" t="s">
        <v>4680</v>
      </c>
      <c r="K859" s="1358">
        <v>1.5</v>
      </c>
      <c r="L859" s="1359" t="s">
        <v>4681</v>
      </c>
      <c r="M859" s="1360" t="s">
        <v>1239</v>
      </c>
      <c r="N859" s="1361" t="str">
        <f>"COEFFICIENT "&amp;" "&amp;C859</f>
        <v>COEFFICIENT  PORTIONS</v>
      </c>
      <c r="O859" s="1362">
        <f>IFERROR(IF(C859="PORTIONS",G859/E859,K859/I859),1)</f>
        <v>1</v>
      </c>
      <c r="Q859" s="1326" t="s">
        <v>4563</v>
      </c>
      <c r="R859" s="1327" t="s">
        <v>4564</v>
      </c>
      <c r="S859" s="1327"/>
    </row>
    <row r="860" spans="2:19" ht="35.1" customHeight="1">
      <c r="B860" s="1351" t="s">
        <v>5401</v>
      </c>
      <c r="C860" s="1363">
        <v>85</v>
      </c>
      <c r="D860" s="1364" t="s">
        <v>5402</v>
      </c>
      <c r="E860" s="1365" t="s">
        <v>5415</v>
      </c>
      <c r="F860" s="1364" t="s">
        <v>4682</v>
      </c>
      <c r="G860" s="1366" t="s">
        <v>4972</v>
      </c>
      <c r="H860" s="1353" t="s">
        <v>4683</v>
      </c>
      <c r="I860" s="1367" t="s">
        <v>5205</v>
      </c>
      <c r="J860" s="1353" t="s">
        <v>3891</v>
      </c>
      <c r="K860" s="1368" t="s">
        <v>5416</v>
      </c>
      <c r="L860" s="1369" t="s">
        <v>4684</v>
      </c>
      <c r="M860" s="1370" t="s">
        <v>5461</v>
      </c>
      <c r="N860" s="1371" t="s">
        <v>4685</v>
      </c>
      <c r="O860" s="1372" t="s">
        <v>5410</v>
      </c>
      <c r="Q860" s="1326" t="s">
        <v>5421</v>
      </c>
      <c r="R860" s="1327" t="s">
        <v>5422</v>
      </c>
      <c r="S860" s="1327"/>
    </row>
    <row r="861" spans="2:19" ht="35.1" customHeight="1">
      <c r="B861" s="1373" t="s">
        <v>4686</v>
      </c>
      <c r="C861" s="1979" t="s">
        <v>5487</v>
      </c>
      <c r="D861" s="1979"/>
      <c r="E861" s="1979"/>
      <c r="F861" s="1979"/>
      <c r="G861" s="1979"/>
      <c r="H861" s="1374" t="s">
        <v>5407</v>
      </c>
      <c r="I861" s="1979" t="s">
        <v>5522</v>
      </c>
      <c r="J861" s="1979"/>
      <c r="K861" s="1979"/>
      <c r="L861" s="1374" t="s">
        <v>4687</v>
      </c>
      <c r="M861" s="1980" t="s">
        <v>5523</v>
      </c>
      <c r="N861" s="1980"/>
      <c r="O861" s="1981"/>
      <c r="Q861" s="1326" t="s">
        <v>5425</v>
      </c>
      <c r="R861" s="1327" t="s">
        <v>5426</v>
      </c>
      <c r="S861" s="1327"/>
    </row>
    <row r="862" spans="2:19" ht="35.1" customHeight="1">
      <c r="B862" s="1375"/>
      <c r="C862" s="1297"/>
      <c r="D862" s="1297"/>
      <c r="E862" s="1376"/>
      <c r="F862" s="1377" t="str">
        <f>"cellule "&amp;ADDRESS(ROW(C859),COLUMN(C859),4)</f>
        <v>cellule C859</v>
      </c>
      <c r="G862" s="1378"/>
      <c r="H862" s="1378"/>
      <c r="I862" s="1301"/>
      <c r="J862" s="1301"/>
      <c r="K862" s="1301"/>
      <c r="L862" s="1301"/>
      <c r="M862" s="1301"/>
      <c r="N862" s="1301"/>
      <c r="O862" s="1379"/>
      <c r="Q862" s="1326" t="s">
        <v>5428</v>
      </c>
      <c r="R862" s="1327" t="s">
        <v>5429</v>
      </c>
      <c r="S862" s="1327"/>
    </row>
    <row r="863" spans="2:19" ht="35.1" customHeight="1">
      <c r="B863" s="1380" t="s">
        <v>911</v>
      </c>
      <c r="C863" s="1381" t="s">
        <v>912</v>
      </c>
      <c r="D863" s="1381" t="s">
        <v>3517</v>
      </c>
      <c r="E863" s="1381" t="s">
        <v>914</v>
      </c>
      <c r="F863" s="1382" t="s">
        <v>4514</v>
      </c>
      <c r="G863" s="1382"/>
      <c r="H863" s="1382"/>
      <c r="I863" s="1305" t="s">
        <v>4535</v>
      </c>
      <c r="J863" s="1305" t="s">
        <v>3888</v>
      </c>
      <c r="K863" s="1305"/>
      <c r="L863" s="1305" t="s">
        <v>4536</v>
      </c>
      <c r="M863" s="1305"/>
      <c r="N863" s="1305"/>
      <c r="O863" s="1383"/>
      <c r="Q863" s="1326" t="s">
        <v>5431</v>
      </c>
      <c r="R863" s="1327" t="s">
        <v>5432</v>
      </c>
      <c r="S863" s="1327"/>
    </row>
    <row r="864" spans="2:19" ht="35.1" customHeight="1">
      <c r="B864" s="1384" t="s">
        <v>4048</v>
      </c>
      <c r="C864" s="1385">
        <v>1.5</v>
      </c>
      <c r="D864" s="1386" t="s">
        <v>1239</v>
      </c>
      <c r="E864" s="1387">
        <f>IF(C864="","",IF(OR(D864="KG",D864="L"),ROUND(C864*$O$859,2),ROUND(C864*$O$859,0)))</f>
        <v>1.5</v>
      </c>
      <c r="F864" s="1311" t="s">
        <v>4517</v>
      </c>
      <c r="G864" s="1311"/>
      <c r="H864" s="1311"/>
      <c r="I864" s="1388" t="s">
        <v>4538</v>
      </c>
      <c r="J864" s="1324" t="s">
        <v>4539</v>
      </c>
      <c r="K864" s="1324"/>
      <c r="L864" s="1324" t="s">
        <v>4540</v>
      </c>
      <c r="M864" s="1324"/>
      <c r="N864" s="1324"/>
      <c r="O864" s="1389"/>
    </row>
    <row r="865" spans="2:19" ht="35.1" customHeight="1">
      <c r="B865" s="1384" t="s">
        <v>4696</v>
      </c>
      <c r="C865" s="1385">
        <v>6</v>
      </c>
      <c r="D865" s="1386" t="s">
        <v>1289</v>
      </c>
      <c r="E865" s="1387">
        <f>IF(C865="","",IF(OR(D865="KG",D865="L"),ROUND(C865*$O$859,2),ROUND(C865*$O$859,0)))</f>
        <v>6</v>
      </c>
      <c r="F865" s="1311" t="s">
        <v>4523</v>
      </c>
      <c r="G865" s="1311"/>
      <c r="H865" s="1311"/>
      <c r="I865" s="1323" t="s">
        <v>4542</v>
      </c>
      <c r="J865" s="1324" t="s">
        <v>4543</v>
      </c>
      <c r="K865" s="1324"/>
      <c r="L865" s="1324" t="s">
        <v>4544</v>
      </c>
      <c r="M865" s="1324"/>
      <c r="N865" s="1324"/>
      <c r="O865" s="1389"/>
    </row>
    <row r="866" spans="2:19" ht="35.1" customHeight="1">
      <c r="B866" s="1384" t="s">
        <v>4697</v>
      </c>
      <c r="C866" s="1385">
        <v>10</v>
      </c>
      <c r="D866" s="1386" t="s">
        <v>1255</v>
      </c>
      <c r="E866" s="1387">
        <f>IF(C866="","",IF(OR(D866="KG",D866="L"),ROUND(C866*$O$859,2),ROUND(C866*$O$859,0)))</f>
        <v>10</v>
      </c>
      <c r="F866" s="1311" t="s">
        <v>4524</v>
      </c>
      <c r="G866" s="1311"/>
      <c r="H866" s="1311"/>
      <c r="I866" s="1982" t="s">
        <v>4548</v>
      </c>
      <c r="J866" s="1983" t="s">
        <v>4549</v>
      </c>
      <c r="K866" s="1983"/>
      <c r="L866" s="1983" t="s">
        <v>4550</v>
      </c>
      <c r="M866" s="1983"/>
      <c r="N866" s="1983"/>
      <c r="O866" s="1984"/>
    </row>
    <row r="867" spans="2:19" ht="35.1" customHeight="1">
      <c r="B867" s="1384" t="s">
        <v>4698</v>
      </c>
      <c r="C867" s="1385">
        <v>10</v>
      </c>
      <c r="D867" s="1386" t="s">
        <v>1289</v>
      </c>
      <c r="E867" s="1387">
        <f>IF(C867="","",IF(OR(D867="KG",D867="L"),ROUND(C867*$O$859,2),ROUND(C867*$O$859,0)))</f>
        <v>10</v>
      </c>
      <c r="F867" s="1311" t="s">
        <v>5524</v>
      </c>
      <c r="G867" s="1311"/>
      <c r="H867" s="1311"/>
      <c r="I867" s="1982"/>
      <c r="J867" s="1983"/>
      <c r="K867" s="1983"/>
      <c r="L867" s="1983"/>
      <c r="M867" s="1983"/>
      <c r="N867" s="1983"/>
      <c r="O867" s="1984"/>
    </row>
    <row r="868" spans="2:19" ht="35.1" customHeight="1">
      <c r="B868" s="1384" t="s">
        <v>3620</v>
      </c>
      <c r="C868" s="1385">
        <v>12</v>
      </c>
      <c r="D868" s="1386" t="s">
        <v>1255</v>
      </c>
      <c r="E868" s="1387">
        <f>IF(C868="","",IF(OR(D868="KG",D868="L"),ROUND(C868*$O$859,2),ROUND(C868*$O$859,0)))</f>
        <v>12</v>
      </c>
      <c r="F868" s="1311" t="s">
        <v>4525</v>
      </c>
      <c r="G868" s="1311"/>
      <c r="H868" s="1311"/>
      <c r="I868" s="1390"/>
      <c r="J868" s="1390"/>
      <c r="K868" s="1390"/>
      <c r="L868" s="1390"/>
      <c r="M868" s="1390"/>
      <c r="N868" s="1390"/>
      <c r="O868" s="1391"/>
    </row>
    <row r="869" spans="2:19" ht="35.1" customHeight="1">
      <c r="B869" s="1406"/>
      <c r="C869" s="1301"/>
      <c r="D869" s="1301"/>
      <c r="E869" s="1301"/>
      <c r="F869" s="1301"/>
      <c r="G869" s="1301"/>
      <c r="H869" s="1301"/>
      <c r="I869" s="1301"/>
      <c r="J869" s="1301"/>
      <c r="K869" s="1301"/>
      <c r="L869" s="1301"/>
      <c r="M869" s="1301"/>
      <c r="N869" s="1301"/>
      <c r="O869" s="1379"/>
    </row>
    <row r="870" spans="2:19" ht="35.1" customHeight="1">
      <c r="B870" s="1392" t="s">
        <v>4691</v>
      </c>
      <c r="C870" s="1974" t="s">
        <v>5525</v>
      </c>
      <c r="D870" s="1974"/>
      <c r="E870" s="1974"/>
      <c r="F870" s="1974"/>
      <c r="G870" s="1974"/>
      <c r="H870" s="1974"/>
      <c r="I870" s="1974"/>
      <c r="J870" s="1974"/>
      <c r="K870" s="1974"/>
      <c r="L870" s="1974"/>
      <c r="M870" s="1974"/>
      <c r="N870" s="1974"/>
      <c r="O870" s="1975"/>
    </row>
    <row r="871" spans="2:19" ht="35.1" customHeight="1" thickBot="1">
      <c r="B871" s="1393" t="s">
        <v>4692</v>
      </c>
      <c r="C871" s="1976" t="s">
        <v>5492</v>
      </c>
      <c r="D871" s="1976"/>
      <c r="E871" s="1976"/>
      <c r="F871" s="1976"/>
      <c r="G871" s="1976"/>
      <c r="H871" s="1976"/>
      <c r="I871" s="1976"/>
      <c r="J871" s="1976"/>
      <c r="K871" s="1976"/>
      <c r="L871" s="1976"/>
      <c r="M871" s="1976"/>
      <c r="N871" s="1976"/>
      <c r="O871" s="1977"/>
    </row>
    <row r="872" spans="2:19" ht="35.1" customHeight="1" thickBot="1">
      <c r="B872" s="1339" t="s">
        <v>4677</v>
      </c>
      <c r="C872" s="1340" t="str">
        <f>"▼cellule "&amp;ADDRESS(ROW(C874),COLUMN(C874),4)&amp;" "&amp;"choisir Portion ou POIDS PRINCIPAL"</f>
        <v>▼cellule C874 choisir Portion ou POIDS PRINCIPAL</v>
      </c>
      <c r="D872" s="1341"/>
      <c r="E872" s="1297"/>
      <c r="F872" s="1297"/>
      <c r="G872" s="1297"/>
      <c r="H872" s="1297"/>
      <c r="I872" s="1297"/>
      <c r="J872" s="1297"/>
      <c r="K872" s="1297"/>
      <c r="L872" s="1297"/>
      <c r="M872" s="1297"/>
      <c r="N872" s="1297"/>
      <c r="O872" s="1297"/>
    </row>
    <row r="873" spans="2:19" ht="35.1" customHeight="1">
      <c r="B873" s="1404" t="s">
        <v>4654</v>
      </c>
      <c r="C873" s="1405" t="s">
        <v>4520</v>
      </c>
      <c r="D873" s="1988" t="s">
        <v>4655</v>
      </c>
      <c r="E873" s="1988"/>
      <c r="F873" s="1344" t="s">
        <v>5460</v>
      </c>
      <c r="G873" s="1345"/>
      <c r="H873" s="1345" t="s">
        <v>5205</v>
      </c>
      <c r="I873" s="1346"/>
      <c r="J873" s="1347" t="str">
        <f>"vous avez choisi"&amp;" "&amp;C874</f>
        <v>vous avez choisi PORTIONS</v>
      </c>
      <c r="K873" s="1348"/>
      <c r="L873" s="1349" t="str">
        <f>IF(AND(G874&lt;&gt;"",K874&lt;&gt;""),"1 seule saisie &gt; Portions ou Principal ?",IF(AND(G874="",ISNUMBER(K874)),K874&amp;" "&amp;M874&amp;" "&amp;J874,IF(AND(K874="",ISNUMBER(G874)),G874&amp;" "&amp;F874,"")))</f>
        <v>1 seule saisie &gt; Portions ou Principal ?</v>
      </c>
      <c r="M873" s="1346"/>
      <c r="N873" s="1346"/>
      <c r="O873" s="1350"/>
      <c r="Q873" s="1305" t="s">
        <v>4558</v>
      </c>
      <c r="R873" s="1305" t="s">
        <v>4559</v>
      </c>
      <c r="S873" s="1305"/>
    </row>
    <row r="874" spans="2:19" ht="35.1" customHeight="1">
      <c r="B874" s="1351" t="s">
        <v>4535</v>
      </c>
      <c r="C874" s="1352" t="s">
        <v>4538</v>
      </c>
      <c r="D874" s="1353" t="s">
        <v>3503</v>
      </c>
      <c r="E874" s="1354">
        <v>10</v>
      </c>
      <c r="F874" s="1355" t="s">
        <v>4678</v>
      </c>
      <c r="G874" s="1356">
        <v>10</v>
      </c>
      <c r="H874" s="1353" t="s">
        <v>4679</v>
      </c>
      <c r="I874" s="1357">
        <v>1.6</v>
      </c>
      <c r="J874" s="1355" t="s">
        <v>4680</v>
      </c>
      <c r="K874" s="1358">
        <v>1.6</v>
      </c>
      <c r="L874" s="1359" t="s">
        <v>4681</v>
      </c>
      <c r="M874" s="1360" t="s">
        <v>1239</v>
      </c>
      <c r="N874" s="1361" t="str">
        <f>"COEFFICIENT "&amp;" "&amp;C874</f>
        <v>COEFFICIENT  PORTIONS</v>
      </c>
      <c r="O874" s="1362">
        <f>IFERROR(IF(C874="PORTIONS",G874/E874,K874/I874),1)</f>
        <v>1</v>
      </c>
      <c r="Q874" s="1326" t="s">
        <v>4563</v>
      </c>
      <c r="R874" s="1327" t="s">
        <v>4564</v>
      </c>
      <c r="S874" s="1327"/>
    </row>
    <row r="875" spans="2:19" ht="35.1" customHeight="1">
      <c r="B875" s="1351" t="s">
        <v>5401</v>
      </c>
      <c r="C875" s="1363">
        <v>85</v>
      </c>
      <c r="D875" s="1364" t="s">
        <v>5402</v>
      </c>
      <c r="E875" s="1365" t="s">
        <v>5415</v>
      </c>
      <c r="F875" s="1364" t="s">
        <v>4682</v>
      </c>
      <c r="G875" s="1366" t="s">
        <v>5463</v>
      </c>
      <c r="H875" s="1353" t="s">
        <v>4683</v>
      </c>
      <c r="I875" s="1367" t="s">
        <v>5205</v>
      </c>
      <c r="J875" s="1353" t="s">
        <v>3891</v>
      </c>
      <c r="K875" s="1368" t="s">
        <v>5416</v>
      </c>
      <c r="L875" s="1369" t="s">
        <v>4684</v>
      </c>
      <c r="M875" s="1370" t="s">
        <v>5461</v>
      </c>
      <c r="N875" s="1371" t="s">
        <v>4685</v>
      </c>
      <c r="O875" s="1372" t="s">
        <v>5410</v>
      </c>
      <c r="Q875" s="1326" t="s">
        <v>5421</v>
      </c>
      <c r="R875" s="1327" t="s">
        <v>5422</v>
      </c>
      <c r="S875" s="1327"/>
    </row>
    <row r="876" spans="2:19" ht="35.1" customHeight="1">
      <c r="B876" s="1373" t="s">
        <v>4686</v>
      </c>
      <c r="C876" s="1979" t="s">
        <v>5487</v>
      </c>
      <c r="D876" s="1979"/>
      <c r="E876" s="1979"/>
      <c r="F876" s="1979"/>
      <c r="G876" s="1979"/>
      <c r="H876" s="1374" t="s">
        <v>5407</v>
      </c>
      <c r="I876" s="1979" t="s">
        <v>5522</v>
      </c>
      <c r="J876" s="1979"/>
      <c r="K876" s="1979"/>
      <c r="L876" s="1374" t="s">
        <v>4687</v>
      </c>
      <c r="M876" s="1980" t="s">
        <v>5523</v>
      </c>
      <c r="N876" s="1980"/>
      <c r="O876" s="1981"/>
      <c r="Q876" s="1326" t="s">
        <v>5425</v>
      </c>
      <c r="R876" s="1327" t="s">
        <v>5426</v>
      </c>
      <c r="S876" s="1327"/>
    </row>
    <row r="877" spans="2:19" ht="35.1" customHeight="1">
      <c r="B877" s="1375"/>
      <c r="C877" s="1297"/>
      <c r="D877" s="1297"/>
      <c r="E877" s="1376"/>
      <c r="F877" s="1377" t="str">
        <f>"cellule "&amp;ADDRESS(ROW(C874),COLUMN(C874),4)</f>
        <v>cellule C874</v>
      </c>
      <c r="G877" s="1378"/>
      <c r="H877" s="1378"/>
      <c r="I877" s="1301"/>
      <c r="J877" s="1301"/>
      <c r="K877" s="1301"/>
      <c r="L877" s="1301"/>
      <c r="M877" s="1301"/>
      <c r="N877" s="1301"/>
      <c r="O877" s="1379"/>
      <c r="Q877" s="1326" t="s">
        <v>5428</v>
      </c>
      <c r="R877" s="1327" t="s">
        <v>5429</v>
      </c>
      <c r="S877" s="1327"/>
    </row>
    <row r="878" spans="2:19" ht="35.1" customHeight="1">
      <c r="B878" s="1380" t="s">
        <v>911</v>
      </c>
      <c r="C878" s="1381" t="s">
        <v>912</v>
      </c>
      <c r="D878" s="1381" t="s">
        <v>3517</v>
      </c>
      <c r="E878" s="1381" t="s">
        <v>914</v>
      </c>
      <c r="F878" s="1382" t="s">
        <v>4514</v>
      </c>
      <c r="G878" s="1382"/>
      <c r="H878" s="1382"/>
      <c r="I878" s="1305" t="s">
        <v>4535</v>
      </c>
      <c r="J878" s="1305" t="s">
        <v>3888</v>
      </c>
      <c r="K878" s="1305"/>
      <c r="L878" s="1305" t="s">
        <v>4536</v>
      </c>
      <c r="M878" s="1305"/>
      <c r="N878" s="1305"/>
      <c r="O878" s="1383"/>
      <c r="Q878" s="1326" t="s">
        <v>5431</v>
      </c>
      <c r="R878" s="1327" t="s">
        <v>5432</v>
      </c>
      <c r="S878" s="1327"/>
    </row>
    <row r="879" spans="2:19" ht="35.1" customHeight="1">
      <c r="B879" s="1384" t="s">
        <v>4655</v>
      </c>
      <c r="C879" s="1385">
        <v>1.6</v>
      </c>
      <c r="D879" s="1386" t="s">
        <v>1239</v>
      </c>
      <c r="E879" s="1387">
        <f>IF(C879="","",IF(OR(D879="KG",D879="L"),ROUND(C879*$O$874,2),ROUND(C879*$O$874,0)))</f>
        <v>1.6</v>
      </c>
      <c r="F879" s="1311" t="s">
        <v>4517</v>
      </c>
      <c r="G879" s="1311"/>
      <c r="H879" s="1311"/>
      <c r="I879" s="1388" t="s">
        <v>4538</v>
      </c>
      <c r="J879" s="1324" t="s">
        <v>4539</v>
      </c>
      <c r="K879" s="1324"/>
      <c r="L879" s="1324" t="s">
        <v>4540</v>
      </c>
      <c r="M879" s="1324"/>
      <c r="N879" s="1324"/>
      <c r="O879" s="1389"/>
    </row>
    <row r="880" spans="2:19" ht="35.1" customHeight="1">
      <c r="B880" s="1384" t="s">
        <v>4696</v>
      </c>
      <c r="C880" s="1385">
        <v>6</v>
      </c>
      <c r="D880" s="1386" t="s">
        <v>1289</v>
      </c>
      <c r="E880" s="1387">
        <f>IF(C880="","",IF(OR(D880="KG",D880="L"),ROUND(C880*$O$874,2),ROUND(C880*$O$874,0)))</f>
        <v>6</v>
      </c>
      <c r="F880" s="1311" t="s">
        <v>4523</v>
      </c>
      <c r="G880" s="1311"/>
      <c r="H880" s="1311"/>
      <c r="I880" s="1323" t="s">
        <v>4542</v>
      </c>
      <c r="J880" s="1324" t="s">
        <v>4543</v>
      </c>
      <c r="K880" s="1324"/>
      <c r="L880" s="1324" t="s">
        <v>4544</v>
      </c>
      <c r="M880" s="1324"/>
      <c r="N880" s="1324"/>
      <c r="O880" s="1389"/>
    </row>
    <row r="881" spans="2:19" ht="35.1" customHeight="1">
      <c r="B881" s="1384" t="s">
        <v>4697</v>
      </c>
      <c r="C881" s="1385">
        <v>10</v>
      </c>
      <c r="D881" s="1386" t="s">
        <v>1255</v>
      </c>
      <c r="E881" s="1387">
        <f>IF(C881="","",IF(OR(D881="KG",D881="L"),ROUND(C881*$O$874,2),ROUND(C881*$O$874,0)))</f>
        <v>10</v>
      </c>
      <c r="F881" s="1311" t="s">
        <v>4524</v>
      </c>
      <c r="G881" s="1311"/>
      <c r="H881" s="1311"/>
      <c r="I881" s="1982" t="s">
        <v>4548</v>
      </c>
      <c r="J881" s="1983" t="s">
        <v>4549</v>
      </c>
      <c r="K881" s="1983"/>
      <c r="L881" s="1983" t="s">
        <v>4550</v>
      </c>
      <c r="M881" s="1983"/>
      <c r="N881" s="1983"/>
      <c r="O881" s="1984"/>
    </row>
    <row r="882" spans="2:19" ht="35.1" customHeight="1">
      <c r="B882" s="1384" t="s">
        <v>4698</v>
      </c>
      <c r="C882" s="1385">
        <v>10</v>
      </c>
      <c r="D882" s="1386" t="s">
        <v>1289</v>
      </c>
      <c r="E882" s="1387">
        <f>IF(C882="","",IF(OR(D882="KG",D882="L"),ROUND(C882*$O$874,2),ROUND(C882*$O$874,0)))</f>
        <v>10</v>
      </c>
      <c r="F882" s="1311" t="s">
        <v>5524</v>
      </c>
      <c r="G882" s="1311"/>
      <c r="H882" s="1311"/>
      <c r="I882" s="1982"/>
      <c r="J882" s="1983"/>
      <c r="K882" s="1983"/>
      <c r="L882" s="1983"/>
      <c r="M882" s="1983"/>
      <c r="N882" s="1983"/>
      <c r="O882" s="1984"/>
    </row>
    <row r="883" spans="2:19" ht="35.1" customHeight="1">
      <c r="B883" s="1384" t="s">
        <v>3620</v>
      </c>
      <c r="C883" s="1385">
        <v>12</v>
      </c>
      <c r="D883" s="1386" t="s">
        <v>1255</v>
      </c>
      <c r="E883" s="1387">
        <f>IF(C883="","",IF(OR(D883="KG",D883="L"),ROUND(C883*$O$874,2),ROUND(C883*$O$874,0)))</f>
        <v>12</v>
      </c>
      <c r="F883" s="1311" t="s">
        <v>4525</v>
      </c>
      <c r="G883" s="1311"/>
      <c r="H883" s="1311"/>
      <c r="I883" s="1390"/>
      <c r="J883" s="1390"/>
      <c r="K883" s="1390"/>
      <c r="L883" s="1390"/>
      <c r="M883" s="1390"/>
      <c r="N883" s="1390"/>
      <c r="O883" s="1391"/>
    </row>
    <row r="884" spans="2:19" ht="35.1" customHeight="1">
      <c r="B884" s="1375"/>
      <c r="C884" s="1297"/>
      <c r="D884" s="1297"/>
      <c r="E884" s="1297"/>
      <c r="F884" s="1301"/>
      <c r="G884" s="1301"/>
      <c r="H884" s="1301"/>
      <c r="I884" s="1301"/>
      <c r="J884" s="1301"/>
      <c r="K884" s="1301"/>
      <c r="L884" s="1301"/>
      <c r="M884" s="1301"/>
      <c r="N884" s="1301"/>
      <c r="O884" s="1394"/>
    </row>
    <row r="885" spans="2:19" ht="35.1" customHeight="1">
      <c r="B885" s="1392" t="s">
        <v>4691</v>
      </c>
      <c r="C885" s="1974" t="s">
        <v>5526</v>
      </c>
      <c r="D885" s="1974"/>
      <c r="E885" s="1974"/>
      <c r="F885" s="1974"/>
      <c r="G885" s="1974"/>
      <c r="H885" s="1974"/>
      <c r="I885" s="1974"/>
      <c r="J885" s="1974"/>
      <c r="K885" s="1974"/>
      <c r="L885" s="1974"/>
      <c r="M885" s="1974"/>
      <c r="N885" s="1974"/>
      <c r="O885" s="1975"/>
    </row>
    <row r="886" spans="2:19" ht="35.1" customHeight="1" thickBot="1">
      <c r="B886" s="1393" t="s">
        <v>4692</v>
      </c>
      <c r="C886" s="1976" t="s">
        <v>5492</v>
      </c>
      <c r="D886" s="1976"/>
      <c r="E886" s="1976"/>
      <c r="F886" s="1976"/>
      <c r="G886" s="1976"/>
      <c r="H886" s="1976"/>
      <c r="I886" s="1976"/>
      <c r="J886" s="1976"/>
      <c r="K886" s="1976"/>
      <c r="L886" s="1976"/>
      <c r="M886" s="1976"/>
      <c r="N886" s="1976"/>
      <c r="O886" s="1977"/>
    </row>
    <row r="887" spans="2:19" ht="35.1" customHeight="1" thickBot="1">
      <c r="B887" s="1339" t="s">
        <v>4677</v>
      </c>
      <c r="C887" s="1340" t="str">
        <f>"▼cellule "&amp;ADDRESS(ROW(C889),COLUMN(C889),4)&amp;" "&amp;"choisir Portion ou POIDS PRINCIPAL"</f>
        <v>▼cellule C889 choisir Portion ou POIDS PRINCIPAL</v>
      </c>
      <c r="D887" s="1341"/>
      <c r="E887" s="1297"/>
      <c r="F887" s="1297"/>
      <c r="G887" s="1297"/>
      <c r="H887" s="1297"/>
      <c r="I887" s="1297"/>
      <c r="J887" s="1297"/>
      <c r="K887" s="1297"/>
      <c r="L887" s="1297"/>
      <c r="M887" s="1297"/>
      <c r="N887" s="1297"/>
      <c r="O887" s="1297"/>
    </row>
    <row r="888" spans="2:19" ht="35.1" customHeight="1">
      <c r="B888" s="1407" t="s">
        <v>4656</v>
      </c>
      <c r="C888" s="1408" t="s">
        <v>4520</v>
      </c>
      <c r="D888" s="1987" t="s">
        <v>4657</v>
      </c>
      <c r="E888" s="1987"/>
      <c r="F888" s="1344" t="s">
        <v>5460</v>
      </c>
      <c r="G888" s="1345"/>
      <c r="H888" s="1345" t="s">
        <v>5205</v>
      </c>
      <c r="I888" s="1346"/>
      <c r="J888" s="1347" t="str">
        <f>"vous avez choisi"&amp;" "&amp;C889</f>
        <v>vous avez choisi PORTIONS</v>
      </c>
      <c r="K888" s="1348"/>
      <c r="L888" s="1349" t="str">
        <f>IF(AND(G889&lt;&gt;"",K889&lt;&gt;""),"1 seule saisie &gt; Portions ou Principal ?",IF(AND(G889="",ISNUMBER(K889)),K889&amp;" "&amp;M889&amp;" "&amp;J889,IF(AND(K889="",ISNUMBER(G889)),G889&amp;" "&amp;F889,"")))</f>
        <v>1 seule saisie &gt; Portions ou Principal ?</v>
      </c>
      <c r="M888" s="1346"/>
      <c r="N888" s="1346"/>
      <c r="O888" s="1350"/>
      <c r="Q888" s="1305" t="s">
        <v>4558</v>
      </c>
      <c r="R888" s="1305" t="s">
        <v>4559</v>
      </c>
      <c r="S888" s="1305"/>
    </row>
    <row r="889" spans="2:19" ht="35.1" customHeight="1">
      <c r="B889" s="1351" t="s">
        <v>4535</v>
      </c>
      <c r="C889" s="1352" t="s">
        <v>4538</v>
      </c>
      <c r="D889" s="1353" t="s">
        <v>3503</v>
      </c>
      <c r="E889" s="1354">
        <v>10</v>
      </c>
      <c r="F889" s="1355" t="s">
        <v>4678</v>
      </c>
      <c r="G889" s="1356">
        <v>10</v>
      </c>
      <c r="H889" s="1353" t="s">
        <v>4679</v>
      </c>
      <c r="I889" s="1357">
        <v>1.8</v>
      </c>
      <c r="J889" s="1355" t="s">
        <v>4680</v>
      </c>
      <c r="K889" s="1358">
        <v>1.8</v>
      </c>
      <c r="L889" s="1359" t="s">
        <v>4681</v>
      </c>
      <c r="M889" s="1360" t="s">
        <v>1239</v>
      </c>
      <c r="N889" s="1361" t="str">
        <f>"COEFFICIENT "&amp;" "&amp;C889</f>
        <v>COEFFICIENT  PORTIONS</v>
      </c>
      <c r="O889" s="1362">
        <f>IFERROR(IF(C889="PORTIONS",G889/E889,K889/I889),1)</f>
        <v>1</v>
      </c>
      <c r="Q889" s="1326" t="s">
        <v>4563</v>
      </c>
      <c r="R889" s="1327" t="s">
        <v>4564</v>
      </c>
      <c r="S889" s="1327"/>
    </row>
    <row r="890" spans="2:19" ht="35.1" customHeight="1">
      <c r="B890" s="1351" t="s">
        <v>5401</v>
      </c>
      <c r="C890" s="1363">
        <v>90</v>
      </c>
      <c r="D890" s="1364" t="s">
        <v>5402</v>
      </c>
      <c r="E890" s="1365" t="s">
        <v>5415</v>
      </c>
      <c r="F890" s="1364" t="s">
        <v>4682</v>
      </c>
      <c r="G890" s="1366" t="s">
        <v>5463</v>
      </c>
      <c r="H890" s="1353" t="s">
        <v>4683</v>
      </c>
      <c r="I890" s="1367" t="s">
        <v>5205</v>
      </c>
      <c r="J890" s="1353" t="s">
        <v>3891</v>
      </c>
      <c r="K890" s="1368" t="s">
        <v>5416</v>
      </c>
      <c r="L890" s="1369" t="s">
        <v>4684</v>
      </c>
      <c r="M890" s="1370" t="s">
        <v>5461</v>
      </c>
      <c r="N890" s="1371" t="s">
        <v>4685</v>
      </c>
      <c r="O890" s="1372" t="s">
        <v>5410</v>
      </c>
      <c r="Q890" s="1326" t="s">
        <v>5421</v>
      </c>
      <c r="R890" s="1327" t="s">
        <v>5422</v>
      </c>
      <c r="S890" s="1327"/>
    </row>
    <row r="891" spans="2:19" ht="35.1" customHeight="1">
      <c r="B891" s="1373" t="s">
        <v>4686</v>
      </c>
      <c r="C891" s="1979" t="s">
        <v>5487</v>
      </c>
      <c r="D891" s="1979"/>
      <c r="E891" s="1979"/>
      <c r="F891" s="1979"/>
      <c r="G891" s="1979"/>
      <c r="H891" s="1374" t="s">
        <v>5407</v>
      </c>
      <c r="I891" s="1979" t="s">
        <v>5522</v>
      </c>
      <c r="J891" s="1979"/>
      <c r="K891" s="1979"/>
      <c r="L891" s="1374" t="s">
        <v>4687</v>
      </c>
      <c r="M891" s="1980" t="s">
        <v>5523</v>
      </c>
      <c r="N891" s="1980"/>
      <c r="O891" s="1981"/>
      <c r="Q891" s="1326" t="s">
        <v>5425</v>
      </c>
      <c r="R891" s="1327" t="s">
        <v>5426</v>
      </c>
      <c r="S891" s="1327"/>
    </row>
    <row r="892" spans="2:19" ht="35.1" customHeight="1">
      <c r="B892" s="1375"/>
      <c r="C892" s="1297"/>
      <c r="D892" s="1297"/>
      <c r="E892" s="1376"/>
      <c r="F892" s="1377" t="str">
        <f>"cellule "&amp;ADDRESS(ROW(C889),COLUMN(C889),4)</f>
        <v>cellule C889</v>
      </c>
      <c r="G892" s="1378"/>
      <c r="H892" s="1378"/>
      <c r="I892" s="1301"/>
      <c r="J892" s="1301"/>
      <c r="K892" s="1301"/>
      <c r="L892" s="1301"/>
      <c r="M892" s="1301"/>
      <c r="N892" s="1301"/>
      <c r="O892" s="1379"/>
      <c r="Q892" s="1326" t="s">
        <v>5428</v>
      </c>
      <c r="R892" s="1327" t="s">
        <v>5429</v>
      </c>
      <c r="S892" s="1327"/>
    </row>
    <row r="893" spans="2:19" ht="35.1" customHeight="1">
      <c r="B893" s="1380" t="s">
        <v>911</v>
      </c>
      <c r="C893" s="1381" t="s">
        <v>912</v>
      </c>
      <c r="D893" s="1381" t="s">
        <v>3517</v>
      </c>
      <c r="E893" s="1381" t="s">
        <v>914</v>
      </c>
      <c r="F893" s="1382" t="s">
        <v>4514</v>
      </c>
      <c r="G893" s="1382"/>
      <c r="H893" s="1382"/>
      <c r="I893" s="1305" t="s">
        <v>4535</v>
      </c>
      <c r="J893" s="1305" t="s">
        <v>3888</v>
      </c>
      <c r="K893" s="1305"/>
      <c r="L893" s="1305" t="s">
        <v>4536</v>
      </c>
      <c r="M893" s="1305"/>
      <c r="N893" s="1305"/>
      <c r="O893" s="1383"/>
      <c r="Q893" s="1326" t="s">
        <v>5431</v>
      </c>
      <c r="R893" s="1327" t="s">
        <v>5432</v>
      </c>
      <c r="S893" s="1327"/>
    </row>
    <row r="894" spans="2:19" ht="35.1" customHeight="1">
      <c r="B894" s="1384" t="s">
        <v>4657</v>
      </c>
      <c r="C894" s="1385">
        <v>1.8</v>
      </c>
      <c r="D894" s="1386" t="s">
        <v>1239</v>
      </c>
      <c r="E894" s="1387">
        <f>IF(C894="","",IF(OR(D894="KG",D894="L"),ROUND(C894*$O$889,2),ROUND(C894*$O$889,0)))</f>
        <v>1.8</v>
      </c>
      <c r="F894" s="1311" t="s">
        <v>4517</v>
      </c>
      <c r="G894" s="1311"/>
      <c r="H894" s="1311"/>
      <c r="I894" s="1388" t="s">
        <v>4538</v>
      </c>
      <c r="J894" s="1324" t="s">
        <v>4539</v>
      </c>
      <c r="K894" s="1324"/>
      <c r="L894" s="1324" t="s">
        <v>4540</v>
      </c>
      <c r="M894" s="1324"/>
      <c r="N894" s="1324"/>
      <c r="O894" s="1389"/>
    </row>
    <row r="895" spans="2:19" ht="35.1" customHeight="1">
      <c r="B895" s="1384" t="s">
        <v>4696</v>
      </c>
      <c r="C895" s="1385">
        <v>6</v>
      </c>
      <c r="D895" s="1386" t="s">
        <v>1289</v>
      </c>
      <c r="E895" s="1387">
        <f>IF(C895="","",IF(OR(D895="KG",D895="L"),ROUND(C895*$O$889,2),ROUND(C895*$O$889,0)))</f>
        <v>6</v>
      </c>
      <c r="F895" s="1311" t="s">
        <v>4523</v>
      </c>
      <c r="G895" s="1311"/>
      <c r="H895" s="1311"/>
      <c r="I895" s="1323" t="s">
        <v>4542</v>
      </c>
      <c r="J895" s="1324" t="s">
        <v>4543</v>
      </c>
      <c r="K895" s="1324"/>
      <c r="L895" s="1324" t="s">
        <v>4544</v>
      </c>
      <c r="M895" s="1324"/>
      <c r="N895" s="1324"/>
      <c r="O895" s="1389"/>
    </row>
    <row r="896" spans="2:19" ht="35.1" customHeight="1">
      <c r="B896" s="1384" t="s">
        <v>4697</v>
      </c>
      <c r="C896" s="1385">
        <v>10</v>
      </c>
      <c r="D896" s="1386" t="s">
        <v>1255</v>
      </c>
      <c r="E896" s="1387">
        <f>IF(C896="","",IF(OR(D896="KG",D896="L"),ROUND(C896*$O$889,2),ROUND(C896*$O$889,0)))</f>
        <v>10</v>
      </c>
      <c r="F896" s="1311" t="s">
        <v>4524</v>
      </c>
      <c r="G896" s="1311"/>
      <c r="H896" s="1311"/>
      <c r="I896" s="1982" t="s">
        <v>4548</v>
      </c>
      <c r="J896" s="1983" t="s">
        <v>4549</v>
      </c>
      <c r="K896" s="1983"/>
      <c r="L896" s="1983" t="s">
        <v>4550</v>
      </c>
      <c r="M896" s="1983"/>
      <c r="N896" s="1983"/>
      <c r="O896" s="1984"/>
    </row>
    <row r="897" spans="2:19" ht="35.1" customHeight="1">
      <c r="B897" s="1384" t="s">
        <v>4698</v>
      </c>
      <c r="C897" s="1385">
        <v>10</v>
      </c>
      <c r="D897" s="1386" t="s">
        <v>1289</v>
      </c>
      <c r="E897" s="1387">
        <f>IF(C897="","",IF(OR(D897="KG",D897="L"),ROUND(C897*$O$889,2),ROUND(C897*$O$889,0)))</f>
        <v>10</v>
      </c>
      <c r="F897" s="1311" t="s">
        <v>5524</v>
      </c>
      <c r="G897" s="1311"/>
      <c r="H897" s="1311"/>
      <c r="I897" s="1982"/>
      <c r="J897" s="1983"/>
      <c r="K897" s="1983"/>
      <c r="L897" s="1983"/>
      <c r="M897" s="1983"/>
      <c r="N897" s="1983"/>
      <c r="O897" s="1984"/>
    </row>
    <row r="898" spans="2:19" ht="35.1" customHeight="1">
      <c r="B898" s="1384" t="s">
        <v>3620</v>
      </c>
      <c r="C898" s="1385">
        <v>12</v>
      </c>
      <c r="D898" s="1386" t="s">
        <v>1255</v>
      </c>
      <c r="E898" s="1387">
        <f>IF(C898="","",IF(OR(D898="KG",D898="L"),ROUND(C898*$O$889,2),ROUND(C898*$O$889,0)))</f>
        <v>12</v>
      </c>
      <c r="F898" s="1311" t="s">
        <v>4525</v>
      </c>
      <c r="G898" s="1311"/>
      <c r="H898" s="1311"/>
      <c r="I898" s="1390"/>
      <c r="J898" s="1390"/>
      <c r="K898" s="1390"/>
      <c r="L898" s="1390"/>
      <c r="M898" s="1390"/>
      <c r="N898" s="1390"/>
      <c r="O898" s="1391"/>
    </row>
    <row r="899" spans="2:19" ht="35.1" customHeight="1">
      <c r="B899" s="1375"/>
      <c r="C899" s="1297"/>
      <c r="D899" s="1297"/>
      <c r="E899" s="1297"/>
      <c r="F899" s="1301"/>
      <c r="G899" s="1301"/>
      <c r="H899" s="1301"/>
      <c r="I899" s="1301"/>
      <c r="J899" s="1301"/>
      <c r="K899" s="1301"/>
      <c r="L899" s="1301"/>
      <c r="M899" s="1301"/>
      <c r="N899" s="1301"/>
      <c r="O899" s="1394"/>
    </row>
    <row r="900" spans="2:19" ht="35.1" customHeight="1">
      <c r="B900" s="1392" t="s">
        <v>4691</v>
      </c>
      <c r="C900" s="1974" t="s">
        <v>5527</v>
      </c>
      <c r="D900" s="1974"/>
      <c r="E900" s="1974"/>
      <c r="F900" s="1974"/>
      <c r="G900" s="1974"/>
      <c r="H900" s="1974"/>
      <c r="I900" s="1974"/>
      <c r="J900" s="1974"/>
      <c r="K900" s="1974"/>
      <c r="L900" s="1974"/>
      <c r="M900" s="1974"/>
      <c r="N900" s="1974"/>
      <c r="O900" s="1975"/>
    </row>
    <row r="901" spans="2:19" ht="35.1" customHeight="1" thickBot="1">
      <c r="B901" s="1393" t="s">
        <v>4692</v>
      </c>
      <c r="C901" s="1976" t="s">
        <v>5492</v>
      </c>
      <c r="D901" s="1976"/>
      <c r="E901" s="1976"/>
      <c r="F901" s="1976"/>
      <c r="G901" s="1976"/>
      <c r="H901" s="1976"/>
      <c r="I901" s="1976"/>
      <c r="J901" s="1976"/>
      <c r="K901" s="1976"/>
      <c r="L901" s="1976"/>
      <c r="M901" s="1976"/>
      <c r="N901" s="1976"/>
      <c r="O901" s="1977"/>
    </row>
    <row r="902" spans="2:19" ht="35.1" customHeight="1" thickBot="1">
      <c r="B902" s="1339" t="s">
        <v>4677</v>
      </c>
      <c r="C902" s="1340" t="str">
        <f>"▼cellule "&amp;ADDRESS(ROW(C904),COLUMN(C904),4)&amp;" "&amp;"choisir Portion ou POIDS PRINCIPAL"</f>
        <v>▼cellule C904 choisir Portion ou POIDS PRINCIPAL</v>
      </c>
      <c r="D902" s="1341"/>
      <c r="E902" s="1297"/>
      <c r="F902" s="1297"/>
      <c r="G902" s="1297"/>
      <c r="H902" s="1297"/>
      <c r="I902" s="1297"/>
      <c r="J902" s="1297"/>
      <c r="K902" s="1297"/>
      <c r="L902" s="1297"/>
      <c r="M902" s="1297"/>
      <c r="N902" s="1297"/>
      <c r="O902" s="1297"/>
    </row>
    <row r="903" spans="2:19" ht="35.1" customHeight="1">
      <c r="B903" s="1407" t="s">
        <v>4658</v>
      </c>
      <c r="C903" s="1408" t="s">
        <v>4520</v>
      </c>
      <c r="D903" s="1987" t="s">
        <v>4659</v>
      </c>
      <c r="E903" s="1987"/>
      <c r="F903" s="1344" t="s">
        <v>5460</v>
      </c>
      <c r="G903" s="1345"/>
      <c r="H903" s="1345" t="s">
        <v>5205</v>
      </c>
      <c r="I903" s="1346"/>
      <c r="J903" s="1347" t="str">
        <f>"vous avez choisi"&amp;" "&amp;C904</f>
        <v>vous avez choisi PORTIONS</v>
      </c>
      <c r="K903" s="1348"/>
      <c r="L903" s="1349" t="str">
        <f>IF(AND(G904&lt;&gt;"",K904&lt;&gt;""),"1 seule saisie &gt; Portions ou Principal ?",IF(AND(G904="",ISNUMBER(K904)),K904&amp;" "&amp;M904&amp;" "&amp;J904,IF(AND(K904="",ISNUMBER(G904)),G904&amp;" "&amp;F904,"")))</f>
        <v>1 seule saisie &gt; Portions ou Principal ?</v>
      </c>
      <c r="M903" s="1346"/>
      <c r="N903" s="1346"/>
      <c r="O903" s="1350"/>
      <c r="Q903" s="1305" t="s">
        <v>4558</v>
      </c>
      <c r="R903" s="1305" t="s">
        <v>4559</v>
      </c>
      <c r="S903" s="1305"/>
    </row>
    <row r="904" spans="2:19" ht="35.1" customHeight="1">
      <c r="B904" s="1351" t="s">
        <v>4535</v>
      </c>
      <c r="C904" s="1352" t="s">
        <v>4538</v>
      </c>
      <c r="D904" s="1353" t="s">
        <v>3503</v>
      </c>
      <c r="E904" s="1354">
        <v>10</v>
      </c>
      <c r="F904" s="1355" t="s">
        <v>4678</v>
      </c>
      <c r="G904" s="1356">
        <v>10</v>
      </c>
      <c r="H904" s="1353" t="s">
        <v>4679</v>
      </c>
      <c r="I904" s="1357">
        <v>1.8</v>
      </c>
      <c r="J904" s="1355" t="s">
        <v>4680</v>
      </c>
      <c r="K904" s="1358">
        <v>1.8</v>
      </c>
      <c r="L904" s="1359" t="s">
        <v>4681</v>
      </c>
      <c r="M904" s="1360" t="s">
        <v>1239</v>
      </c>
      <c r="N904" s="1361" t="str">
        <f>"COEFFICIENT "&amp;" "&amp;C904</f>
        <v>COEFFICIENT  PORTIONS</v>
      </c>
      <c r="O904" s="1362">
        <f>IFERROR(IF(C904="PORTIONS",G904/E904,K904/I904),1)</f>
        <v>1</v>
      </c>
      <c r="Q904" s="1326" t="s">
        <v>4563</v>
      </c>
      <c r="R904" s="1327" t="s">
        <v>4564</v>
      </c>
      <c r="S904" s="1327"/>
    </row>
    <row r="905" spans="2:19" ht="35.1" customHeight="1">
      <c r="B905" s="1351" t="s">
        <v>5401</v>
      </c>
      <c r="C905" s="1363">
        <v>90</v>
      </c>
      <c r="D905" s="1364" t="s">
        <v>5402</v>
      </c>
      <c r="E905" s="1365" t="s">
        <v>5415</v>
      </c>
      <c r="F905" s="1364" t="s">
        <v>4682</v>
      </c>
      <c r="G905" s="1366" t="s">
        <v>5463</v>
      </c>
      <c r="H905" s="1353" t="s">
        <v>4683</v>
      </c>
      <c r="I905" s="1367" t="s">
        <v>5205</v>
      </c>
      <c r="J905" s="1353" t="s">
        <v>3891</v>
      </c>
      <c r="K905" s="1368" t="s">
        <v>5416</v>
      </c>
      <c r="L905" s="1369" t="s">
        <v>4684</v>
      </c>
      <c r="M905" s="1370" t="s">
        <v>5461</v>
      </c>
      <c r="N905" s="1371" t="s">
        <v>4685</v>
      </c>
      <c r="O905" s="1372" t="s">
        <v>5410</v>
      </c>
      <c r="Q905" s="1326" t="s">
        <v>5421</v>
      </c>
      <c r="R905" s="1327" t="s">
        <v>5422</v>
      </c>
      <c r="S905" s="1327"/>
    </row>
    <row r="906" spans="2:19" ht="35.1" customHeight="1">
      <c r="B906" s="1373" t="s">
        <v>4686</v>
      </c>
      <c r="C906" s="1979" t="s">
        <v>5487</v>
      </c>
      <c r="D906" s="1979"/>
      <c r="E906" s="1979"/>
      <c r="F906" s="1979"/>
      <c r="G906" s="1979"/>
      <c r="H906" s="1374" t="s">
        <v>5407</v>
      </c>
      <c r="I906" s="1979" t="s">
        <v>5522</v>
      </c>
      <c r="J906" s="1979"/>
      <c r="K906" s="1979"/>
      <c r="L906" s="1374" t="s">
        <v>4687</v>
      </c>
      <c r="M906" s="1980" t="s">
        <v>5523</v>
      </c>
      <c r="N906" s="1980"/>
      <c r="O906" s="1981"/>
      <c r="Q906" s="1326" t="s">
        <v>5425</v>
      </c>
      <c r="R906" s="1327" t="s">
        <v>5426</v>
      </c>
      <c r="S906" s="1327"/>
    </row>
    <row r="907" spans="2:19" ht="35.1" customHeight="1">
      <c r="B907" s="1375"/>
      <c r="C907" s="1297"/>
      <c r="D907" s="1297"/>
      <c r="E907" s="1376"/>
      <c r="F907" s="1377" t="str">
        <f>"cellule "&amp;ADDRESS(ROW(C904),COLUMN(C904),4)</f>
        <v>cellule C904</v>
      </c>
      <c r="G907" s="1378"/>
      <c r="H907" s="1378"/>
      <c r="I907" s="1301"/>
      <c r="J907" s="1301"/>
      <c r="K907" s="1301"/>
      <c r="L907" s="1301"/>
      <c r="M907" s="1301"/>
      <c r="N907" s="1301"/>
      <c r="O907" s="1379"/>
      <c r="Q907" s="1326" t="s">
        <v>5428</v>
      </c>
      <c r="R907" s="1327" t="s">
        <v>5429</v>
      </c>
      <c r="S907" s="1327"/>
    </row>
    <row r="908" spans="2:19" ht="35.1" customHeight="1">
      <c r="B908" s="1380" t="s">
        <v>911</v>
      </c>
      <c r="C908" s="1381" t="s">
        <v>912</v>
      </c>
      <c r="D908" s="1381" t="s">
        <v>3517</v>
      </c>
      <c r="E908" s="1381" t="s">
        <v>914</v>
      </c>
      <c r="F908" s="1382" t="s">
        <v>4514</v>
      </c>
      <c r="G908" s="1382"/>
      <c r="H908" s="1382"/>
      <c r="I908" s="1305" t="s">
        <v>4535</v>
      </c>
      <c r="J908" s="1305" t="s">
        <v>3888</v>
      </c>
      <c r="K908" s="1305"/>
      <c r="L908" s="1305" t="s">
        <v>4536</v>
      </c>
      <c r="M908" s="1305"/>
      <c r="N908" s="1305"/>
      <c r="O908" s="1383"/>
      <c r="Q908" s="1326" t="s">
        <v>5431</v>
      </c>
      <c r="R908" s="1327" t="s">
        <v>5432</v>
      </c>
      <c r="S908" s="1327"/>
    </row>
    <row r="909" spans="2:19" ht="35.1" customHeight="1">
      <c r="B909" s="1384" t="s">
        <v>4659</v>
      </c>
      <c r="C909" s="1385">
        <v>1.8</v>
      </c>
      <c r="D909" s="1386" t="s">
        <v>1239</v>
      </c>
      <c r="E909" s="1387">
        <f>IF(C909="","",IF(OR(D909="KG",D909="L"),ROUND(C909*$O$904,2),ROUND(C909*$O$904,0)))</f>
        <v>1.8</v>
      </c>
      <c r="F909" s="1311" t="s">
        <v>4517</v>
      </c>
      <c r="G909" s="1311"/>
      <c r="H909" s="1311"/>
      <c r="I909" s="1388" t="s">
        <v>4538</v>
      </c>
      <c r="J909" s="1324" t="s">
        <v>4539</v>
      </c>
      <c r="K909" s="1324"/>
      <c r="L909" s="1324" t="s">
        <v>4540</v>
      </c>
      <c r="M909" s="1324"/>
      <c r="N909" s="1324"/>
      <c r="O909" s="1389"/>
    </row>
    <row r="910" spans="2:19" ht="35.1" customHeight="1">
      <c r="B910" s="1384" t="s">
        <v>4696</v>
      </c>
      <c r="C910" s="1385">
        <v>6</v>
      </c>
      <c r="D910" s="1386" t="s">
        <v>1289</v>
      </c>
      <c r="E910" s="1387">
        <f>IF(C910="","",IF(OR(D910="KG",D910="L"),ROUND(C910*$O$904,2),ROUND(C910*$O$904,0)))</f>
        <v>6</v>
      </c>
      <c r="F910" s="1311" t="s">
        <v>4523</v>
      </c>
      <c r="G910" s="1311"/>
      <c r="H910" s="1311"/>
      <c r="I910" s="1323" t="s">
        <v>4542</v>
      </c>
      <c r="J910" s="1324" t="s">
        <v>4543</v>
      </c>
      <c r="K910" s="1324"/>
      <c r="L910" s="1324" t="s">
        <v>4544</v>
      </c>
      <c r="M910" s="1324"/>
      <c r="N910" s="1324"/>
      <c r="O910" s="1389"/>
    </row>
    <row r="911" spans="2:19" ht="35.1" customHeight="1">
      <c r="B911" s="1384" t="s">
        <v>4697</v>
      </c>
      <c r="C911" s="1385">
        <v>10</v>
      </c>
      <c r="D911" s="1386" t="s">
        <v>1255</v>
      </c>
      <c r="E911" s="1387">
        <f>IF(C911="","",IF(OR(D911="KG",D911="L"),ROUND(C911*$O$904,2),ROUND(C911*$O$904,0)))</f>
        <v>10</v>
      </c>
      <c r="F911" s="1311" t="s">
        <v>4524</v>
      </c>
      <c r="G911" s="1311"/>
      <c r="H911" s="1311"/>
      <c r="I911" s="1982" t="s">
        <v>4548</v>
      </c>
      <c r="J911" s="1983" t="s">
        <v>4549</v>
      </c>
      <c r="K911" s="1983"/>
      <c r="L911" s="1983" t="s">
        <v>4550</v>
      </c>
      <c r="M911" s="1983"/>
      <c r="N911" s="1983"/>
      <c r="O911" s="1984"/>
    </row>
    <row r="912" spans="2:19" ht="35.1" customHeight="1">
      <c r="B912" s="1384" t="s">
        <v>4698</v>
      </c>
      <c r="C912" s="1385">
        <v>10</v>
      </c>
      <c r="D912" s="1386" t="s">
        <v>1289</v>
      </c>
      <c r="E912" s="1387">
        <f>IF(C912="","",IF(OR(D912="KG",D912="L"),ROUND(C912*$O$904,2),ROUND(C912*$O$904,0)))</f>
        <v>10</v>
      </c>
      <c r="F912" s="1311" t="s">
        <v>5524</v>
      </c>
      <c r="G912" s="1311"/>
      <c r="H912" s="1311"/>
      <c r="I912" s="1982"/>
      <c r="J912" s="1983"/>
      <c r="K912" s="1983"/>
      <c r="L912" s="1983"/>
      <c r="M912" s="1983"/>
      <c r="N912" s="1983"/>
      <c r="O912" s="1984"/>
    </row>
    <row r="913" spans="2:19" ht="35.1" customHeight="1">
      <c r="B913" s="1384" t="s">
        <v>3620</v>
      </c>
      <c r="C913" s="1385">
        <v>12</v>
      </c>
      <c r="D913" s="1386" t="s">
        <v>1255</v>
      </c>
      <c r="E913" s="1387">
        <f>IF(C913="","",IF(OR(D913="KG",D913="L"),ROUND(C913*$O$904,2),ROUND(C913*$O$904,0)))</f>
        <v>12</v>
      </c>
      <c r="F913" s="1311" t="s">
        <v>4525</v>
      </c>
      <c r="G913" s="1311"/>
      <c r="H913" s="1311"/>
      <c r="I913" s="1390"/>
      <c r="J913" s="1390"/>
      <c r="K913" s="1390"/>
      <c r="L913" s="1390"/>
      <c r="M913" s="1390"/>
      <c r="N913" s="1390"/>
      <c r="O913" s="1391"/>
    </row>
    <row r="914" spans="2:19" ht="35.1" customHeight="1">
      <c r="B914" s="1375"/>
      <c r="C914" s="1297"/>
      <c r="D914" s="1297"/>
      <c r="E914" s="1297"/>
      <c r="F914" s="1301"/>
      <c r="G914" s="1301"/>
      <c r="H914" s="1301"/>
      <c r="I914" s="1301"/>
      <c r="J914" s="1301"/>
      <c r="K914" s="1301"/>
      <c r="L914" s="1301"/>
      <c r="M914" s="1301"/>
      <c r="N914" s="1301"/>
      <c r="O914" s="1394"/>
    </row>
    <row r="915" spans="2:19" ht="35.1" customHeight="1">
      <c r="B915" s="1392" t="s">
        <v>4691</v>
      </c>
      <c r="C915" s="1974" t="s">
        <v>5527</v>
      </c>
      <c r="D915" s="1974"/>
      <c r="E915" s="1974"/>
      <c r="F915" s="1974"/>
      <c r="G915" s="1974"/>
      <c r="H915" s="1974"/>
      <c r="I915" s="1974"/>
      <c r="J915" s="1974"/>
      <c r="K915" s="1974"/>
      <c r="L915" s="1974"/>
      <c r="M915" s="1974"/>
      <c r="N915" s="1974"/>
      <c r="O915" s="1975"/>
    </row>
    <row r="916" spans="2:19" ht="35.1" customHeight="1" thickBot="1">
      <c r="B916" s="1393" t="s">
        <v>4692</v>
      </c>
      <c r="C916" s="1976" t="s">
        <v>5492</v>
      </c>
      <c r="D916" s="1976"/>
      <c r="E916" s="1976"/>
      <c r="F916" s="1976"/>
      <c r="G916" s="1976"/>
      <c r="H916" s="1976"/>
      <c r="I916" s="1976"/>
      <c r="J916" s="1976"/>
      <c r="K916" s="1976"/>
      <c r="L916" s="1976"/>
      <c r="M916" s="1976"/>
      <c r="N916" s="1976"/>
      <c r="O916" s="1977"/>
    </row>
    <row r="917" spans="2:19" ht="35.1" customHeight="1" thickBot="1">
      <c r="B917" s="1339" t="s">
        <v>4677</v>
      </c>
      <c r="C917" s="1340" t="str">
        <f>"▼cellule "&amp;ADDRESS(ROW(C919),COLUMN(C919),4)&amp;" "&amp;"choisir Portion ou POIDS PRINCIPAL"</f>
        <v>▼cellule C919 choisir Portion ou POIDS PRINCIPAL</v>
      </c>
      <c r="D917" s="1341"/>
      <c r="E917" s="1297"/>
      <c r="F917" s="1297"/>
      <c r="G917" s="1297"/>
      <c r="H917" s="1297"/>
      <c r="I917" s="1297"/>
      <c r="J917" s="1297"/>
      <c r="K917" s="1297"/>
      <c r="L917" s="1297"/>
      <c r="M917" s="1297"/>
      <c r="N917" s="1297"/>
      <c r="O917" s="1297"/>
    </row>
    <row r="918" spans="2:19" ht="35.1" customHeight="1">
      <c r="B918" s="1409" t="s">
        <v>4660</v>
      </c>
      <c r="C918" s="1410" t="s">
        <v>4520</v>
      </c>
      <c r="D918" s="1986" t="s">
        <v>3080</v>
      </c>
      <c r="E918" s="1986"/>
      <c r="F918" s="1344" t="s">
        <v>5460</v>
      </c>
      <c r="G918" s="1345"/>
      <c r="H918" s="1345" t="s">
        <v>5205</v>
      </c>
      <c r="I918" s="1346"/>
      <c r="J918" s="1347" t="str">
        <f>"vous avez choisi"&amp;" "&amp;C919</f>
        <v>vous avez choisi PORTIONS</v>
      </c>
      <c r="K918" s="1348"/>
      <c r="L918" s="1349" t="str">
        <f>IF(AND(G919&lt;&gt;"",K919&lt;&gt;""),"1 seule saisie &gt; Portions ou Principal ?",IF(AND(G919="",ISNUMBER(K919)),K919&amp;" "&amp;M919&amp;" "&amp;J919,IF(AND(K919="",ISNUMBER(G919)),G919&amp;" "&amp;F919,"")))</f>
        <v>1 seule saisie &gt; Portions ou Principal ?</v>
      </c>
      <c r="M918" s="1346"/>
      <c r="N918" s="1346"/>
      <c r="O918" s="1350"/>
      <c r="Q918" s="1305" t="s">
        <v>4558</v>
      </c>
      <c r="R918" s="1305" t="s">
        <v>4559</v>
      </c>
      <c r="S918" s="1305"/>
    </row>
    <row r="919" spans="2:19" ht="35.1" customHeight="1">
      <c r="B919" s="1351" t="s">
        <v>4535</v>
      </c>
      <c r="C919" s="1352" t="s">
        <v>4538</v>
      </c>
      <c r="D919" s="1353" t="s">
        <v>3503</v>
      </c>
      <c r="E919" s="1354">
        <v>10</v>
      </c>
      <c r="F919" s="1355" t="s">
        <v>4678</v>
      </c>
      <c r="G919" s="1356">
        <v>10</v>
      </c>
      <c r="H919" s="1353" t="s">
        <v>4679</v>
      </c>
      <c r="I919" s="1357">
        <v>1.5</v>
      </c>
      <c r="J919" s="1355" t="s">
        <v>4680</v>
      </c>
      <c r="K919" s="1358">
        <v>1.5</v>
      </c>
      <c r="L919" s="1359" t="s">
        <v>4681</v>
      </c>
      <c r="M919" s="1360" t="s">
        <v>1239</v>
      </c>
      <c r="N919" s="1361" t="str">
        <f>"COEFFICIENT "&amp;" "&amp;C919</f>
        <v>COEFFICIENT  PORTIONS</v>
      </c>
      <c r="O919" s="1362">
        <f>IFERROR(IF(C919="PORTIONS",G919/E919,K919/I919),1)</f>
        <v>1</v>
      </c>
      <c r="Q919" s="1326" t="s">
        <v>4563</v>
      </c>
      <c r="R919" s="1327" t="s">
        <v>4564</v>
      </c>
      <c r="S919" s="1327"/>
    </row>
    <row r="920" spans="2:19" ht="35.1" customHeight="1">
      <c r="B920" s="1351" t="s">
        <v>5401</v>
      </c>
      <c r="C920" s="1363">
        <v>85</v>
      </c>
      <c r="D920" s="1364" t="s">
        <v>5402</v>
      </c>
      <c r="E920" s="1365" t="s">
        <v>5415</v>
      </c>
      <c r="F920" s="1364" t="s">
        <v>4682</v>
      </c>
      <c r="G920" s="1366" t="s">
        <v>5464</v>
      </c>
      <c r="H920" s="1353" t="s">
        <v>4683</v>
      </c>
      <c r="I920" s="1367" t="s">
        <v>5205</v>
      </c>
      <c r="J920" s="1353" t="s">
        <v>3891</v>
      </c>
      <c r="K920" s="1368" t="s">
        <v>5416</v>
      </c>
      <c r="L920" s="1369" t="s">
        <v>4684</v>
      </c>
      <c r="M920" s="1370" t="s">
        <v>5461</v>
      </c>
      <c r="N920" s="1371" t="s">
        <v>4685</v>
      </c>
      <c r="O920" s="1372" t="s">
        <v>5410</v>
      </c>
      <c r="Q920" s="1326" t="s">
        <v>5421</v>
      </c>
      <c r="R920" s="1327" t="s">
        <v>5422</v>
      </c>
      <c r="S920" s="1327"/>
    </row>
    <row r="921" spans="2:19" ht="35.1" customHeight="1">
      <c r="B921" s="1373" t="s">
        <v>4686</v>
      </c>
      <c r="C921" s="1979" t="s">
        <v>5487</v>
      </c>
      <c r="D921" s="1979"/>
      <c r="E921" s="1979"/>
      <c r="F921" s="1979"/>
      <c r="G921" s="1979"/>
      <c r="H921" s="1374" t="s">
        <v>5407</v>
      </c>
      <c r="I921" s="1979" t="s">
        <v>5522</v>
      </c>
      <c r="J921" s="1979"/>
      <c r="K921" s="1979"/>
      <c r="L921" s="1374" t="s">
        <v>4687</v>
      </c>
      <c r="M921" s="1980" t="s">
        <v>5523</v>
      </c>
      <c r="N921" s="1980"/>
      <c r="O921" s="1981"/>
      <c r="Q921" s="1326" t="s">
        <v>5425</v>
      </c>
      <c r="R921" s="1327" t="s">
        <v>5426</v>
      </c>
      <c r="S921" s="1327"/>
    </row>
    <row r="922" spans="2:19" ht="35.1" customHeight="1">
      <c r="B922" s="1375"/>
      <c r="C922" s="1297"/>
      <c r="D922" s="1297"/>
      <c r="E922" s="1376"/>
      <c r="F922" s="1377" t="str">
        <f>"cellule "&amp;ADDRESS(ROW(C919),COLUMN(C919),4)</f>
        <v>cellule C919</v>
      </c>
      <c r="G922" s="1378"/>
      <c r="H922" s="1378"/>
      <c r="I922" s="1301"/>
      <c r="J922" s="1301"/>
      <c r="K922" s="1301"/>
      <c r="L922" s="1301"/>
      <c r="M922" s="1301"/>
      <c r="N922" s="1301"/>
      <c r="O922" s="1379"/>
      <c r="Q922" s="1326" t="s">
        <v>5428</v>
      </c>
      <c r="R922" s="1327" t="s">
        <v>5429</v>
      </c>
      <c r="S922" s="1327"/>
    </row>
    <row r="923" spans="2:19" ht="35.1" customHeight="1">
      <c r="B923" s="1380" t="s">
        <v>911</v>
      </c>
      <c r="C923" s="1381" t="s">
        <v>912</v>
      </c>
      <c r="D923" s="1381" t="s">
        <v>3517</v>
      </c>
      <c r="E923" s="1381" t="s">
        <v>914</v>
      </c>
      <c r="F923" s="1382" t="s">
        <v>4514</v>
      </c>
      <c r="G923" s="1382"/>
      <c r="H923" s="1382"/>
      <c r="I923" s="1305" t="s">
        <v>4535</v>
      </c>
      <c r="J923" s="1305" t="s">
        <v>3888</v>
      </c>
      <c r="K923" s="1305"/>
      <c r="L923" s="1305" t="s">
        <v>4536</v>
      </c>
      <c r="M923" s="1305"/>
      <c r="N923" s="1305"/>
      <c r="O923" s="1383"/>
      <c r="Q923" s="1326" t="s">
        <v>5431</v>
      </c>
      <c r="R923" s="1327" t="s">
        <v>5432</v>
      </c>
      <c r="S923" s="1327"/>
    </row>
    <row r="924" spans="2:19" ht="35.1" customHeight="1">
      <c r="B924" s="1384" t="s">
        <v>3080</v>
      </c>
      <c r="C924" s="1385">
        <v>1.5</v>
      </c>
      <c r="D924" s="1386" t="s">
        <v>1239</v>
      </c>
      <c r="E924" s="1387">
        <f>IF(C924="","",IF(OR(D924="KG",D924="L"),ROUND(C924*$O$919,2),ROUND(C924*$O$919,0)))</f>
        <v>1.5</v>
      </c>
      <c r="F924" s="1311" t="s">
        <v>4517</v>
      </c>
      <c r="G924" s="1311"/>
      <c r="H924" s="1311"/>
      <c r="I924" s="1388" t="s">
        <v>4538</v>
      </c>
      <c r="J924" s="1324" t="s">
        <v>4539</v>
      </c>
      <c r="K924" s="1324"/>
      <c r="L924" s="1324" t="s">
        <v>4540</v>
      </c>
      <c r="M924" s="1324"/>
      <c r="N924" s="1324"/>
      <c r="O924" s="1389"/>
    </row>
    <row r="925" spans="2:19" ht="35.1" customHeight="1">
      <c r="B925" s="1384" t="s">
        <v>4696</v>
      </c>
      <c r="C925" s="1385">
        <v>6</v>
      </c>
      <c r="D925" s="1386" t="s">
        <v>1289</v>
      </c>
      <c r="E925" s="1387">
        <f>IF(C925="","",IF(OR(D925="KG",D925="L"),ROUND(C925*$O$919,2),ROUND(C925*$O$919,0)))</f>
        <v>6</v>
      </c>
      <c r="F925" s="1311" t="s">
        <v>4523</v>
      </c>
      <c r="G925" s="1311"/>
      <c r="H925" s="1311"/>
      <c r="I925" s="1323" t="s">
        <v>4542</v>
      </c>
      <c r="J925" s="1324" t="s">
        <v>4543</v>
      </c>
      <c r="K925" s="1324"/>
      <c r="L925" s="1324" t="s">
        <v>4544</v>
      </c>
      <c r="M925" s="1324"/>
      <c r="N925" s="1324"/>
      <c r="O925" s="1389"/>
    </row>
    <row r="926" spans="2:19" ht="35.1" customHeight="1">
      <c r="B926" s="1384" t="s">
        <v>4697</v>
      </c>
      <c r="C926" s="1385">
        <v>10</v>
      </c>
      <c r="D926" s="1386" t="s">
        <v>1255</v>
      </c>
      <c r="E926" s="1387">
        <f>IF(C926="","",IF(OR(D926="KG",D926="L"),ROUND(C926*$O$919,2),ROUND(C926*$O$919,0)))</f>
        <v>10</v>
      </c>
      <c r="F926" s="1311" t="s">
        <v>4524</v>
      </c>
      <c r="G926" s="1311"/>
      <c r="H926" s="1311"/>
      <c r="I926" s="1982" t="s">
        <v>4548</v>
      </c>
      <c r="J926" s="1983" t="s">
        <v>4549</v>
      </c>
      <c r="K926" s="1983"/>
      <c r="L926" s="1983" t="s">
        <v>4550</v>
      </c>
      <c r="M926" s="1983"/>
      <c r="N926" s="1983"/>
      <c r="O926" s="1984"/>
    </row>
    <row r="927" spans="2:19" ht="35.1" customHeight="1">
      <c r="B927" s="1384" t="s">
        <v>4698</v>
      </c>
      <c r="C927" s="1385">
        <v>10</v>
      </c>
      <c r="D927" s="1386" t="s">
        <v>1289</v>
      </c>
      <c r="E927" s="1387">
        <f>IF(C927="","",IF(OR(D927="KG",D927="L"),ROUND(C927*$O$919,2),ROUND(C927*$O$919,0)))</f>
        <v>10</v>
      </c>
      <c r="F927" s="1311" t="s">
        <v>5524</v>
      </c>
      <c r="G927" s="1311"/>
      <c r="H927" s="1311"/>
      <c r="I927" s="1982"/>
      <c r="J927" s="1983"/>
      <c r="K927" s="1983"/>
      <c r="L927" s="1983"/>
      <c r="M927" s="1983"/>
      <c r="N927" s="1983"/>
      <c r="O927" s="1984"/>
    </row>
    <row r="928" spans="2:19" ht="35.1" customHeight="1">
      <c r="B928" s="1384" t="s">
        <v>3620</v>
      </c>
      <c r="C928" s="1385">
        <v>12</v>
      </c>
      <c r="D928" s="1386" t="s">
        <v>1255</v>
      </c>
      <c r="E928" s="1387">
        <f>IF(C928="","",IF(OR(D928="KG",D928="L"),ROUND(C928*$O$919,2),ROUND(C928*$O$919,0)))</f>
        <v>12</v>
      </c>
      <c r="F928" s="1311" t="s">
        <v>4525</v>
      </c>
      <c r="G928" s="1311"/>
      <c r="H928" s="1311"/>
      <c r="I928" s="1390"/>
      <c r="J928" s="1390"/>
      <c r="K928" s="1390"/>
      <c r="L928" s="1390"/>
      <c r="M928" s="1390"/>
      <c r="N928" s="1390"/>
      <c r="O928" s="1391"/>
    </row>
    <row r="929" spans="2:19" ht="35.1" customHeight="1">
      <c r="B929" s="1375"/>
      <c r="C929" s="1297"/>
      <c r="D929" s="1297"/>
      <c r="E929" s="1297"/>
      <c r="F929" s="1301"/>
      <c r="G929" s="1301"/>
      <c r="H929" s="1301"/>
      <c r="I929" s="1301"/>
      <c r="J929" s="1301"/>
      <c r="K929" s="1301"/>
      <c r="L929" s="1301"/>
      <c r="M929" s="1301"/>
      <c r="N929" s="1301"/>
      <c r="O929" s="1394"/>
    </row>
    <row r="930" spans="2:19" ht="35.1" customHeight="1">
      <c r="B930" s="1392" t="s">
        <v>4691</v>
      </c>
      <c r="C930" s="1974" t="s">
        <v>5528</v>
      </c>
      <c r="D930" s="1974"/>
      <c r="E930" s="1974"/>
      <c r="F930" s="1974"/>
      <c r="G930" s="1974"/>
      <c r="H930" s="1974"/>
      <c r="I930" s="1974"/>
      <c r="J930" s="1974"/>
      <c r="K930" s="1974"/>
      <c r="L930" s="1974"/>
      <c r="M930" s="1974"/>
      <c r="N930" s="1974"/>
      <c r="O930" s="1975"/>
    </row>
    <row r="931" spans="2:19" ht="35.1" customHeight="1" thickBot="1">
      <c r="B931" s="1393" t="s">
        <v>4692</v>
      </c>
      <c r="C931" s="1976" t="s">
        <v>5492</v>
      </c>
      <c r="D931" s="1976"/>
      <c r="E931" s="1976"/>
      <c r="F931" s="1976"/>
      <c r="G931" s="1976"/>
      <c r="H931" s="1976"/>
      <c r="I931" s="1976"/>
      <c r="J931" s="1976"/>
      <c r="K931" s="1976"/>
      <c r="L931" s="1976"/>
      <c r="M931" s="1976"/>
      <c r="N931" s="1976"/>
      <c r="O931" s="1977"/>
    </row>
    <row r="932" spans="2:19" ht="35.1" customHeight="1" thickBot="1">
      <c r="B932" s="1339" t="s">
        <v>4677</v>
      </c>
      <c r="C932" s="1340" t="str">
        <f>"▼cellule "&amp;ADDRESS(ROW(C934),COLUMN(C934),4)&amp;" "&amp;"choisir Portion ou POIDS PRINCIPAL"</f>
        <v>▼cellule C934 choisir Portion ou POIDS PRINCIPAL</v>
      </c>
      <c r="D932" s="1341"/>
      <c r="E932" s="1297"/>
      <c r="F932" s="1297"/>
      <c r="G932" s="1297"/>
      <c r="H932" s="1297"/>
      <c r="I932" s="1297"/>
      <c r="J932" s="1297"/>
      <c r="K932" s="1297"/>
      <c r="L932" s="1297"/>
      <c r="M932" s="1297"/>
      <c r="N932" s="1297"/>
      <c r="O932" s="1297"/>
    </row>
    <row r="933" spans="2:19" ht="35.1" customHeight="1">
      <c r="B933" s="1409" t="s">
        <v>4661</v>
      </c>
      <c r="C933" s="1410" t="s">
        <v>4520</v>
      </c>
      <c r="D933" s="1986" t="s">
        <v>4662</v>
      </c>
      <c r="E933" s="1986"/>
      <c r="F933" s="1344" t="s">
        <v>5460</v>
      </c>
      <c r="G933" s="1345"/>
      <c r="H933" s="1345" t="s">
        <v>5205</v>
      </c>
      <c r="I933" s="1346"/>
      <c r="J933" s="1347" t="str">
        <f>"vous avez choisi"&amp;" "&amp;C934</f>
        <v>vous avez choisi PORTIONS</v>
      </c>
      <c r="K933" s="1348"/>
      <c r="L933" s="1349" t="str">
        <f>IF(AND(G934&lt;&gt;"",K934&lt;&gt;""),"1 seule saisie &gt; Portions ou Principal ?",IF(AND(G934="",ISNUMBER(K934)),K934&amp;" "&amp;M934&amp;" "&amp;J934,IF(AND(K934="",ISNUMBER(G934)),G934&amp;" "&amp;F934,"")))</f>
        <v>1 seule saisie &gt; Portions ou Principal ?</v>
      </c>
      <c r="M933" s="1346"/>
      <c r="N933" s="1346"/>
      <c r="O933" s="1350"/>
      <c r="Q933" s="1305" t="s">
        <v>4558</v>
      </c>
      <c r="R933" s="1305" t="s">
        <v>4559</v>
      </c>
      <c r="S933" s="1305"/>
    </row>
    <row r="934" spans="2:19" ht="35.1" customHeight="1">
      <c r="B934" s="1351" t="s">
        <v>4535</v>
      </c>
      <c r="C934" s="1352" t="s">
        <v>4538</v>
      </c>
      <c r="D934" s="1353" t="s">
        <v>3503</v>
      </c>
      <c r="E934" s="1354">
        <v>10</v>
      </c>
      <c r="F934" s="1355" t="s">
        <v>4678</v>
      </c>
      <c r="G934" s="1356">
        <v>10</v>
      </c>
      <c r="H934" s="1353" t="s">
        <v>4679</v>
      </c>
      <c r="I934" s="1357">
        <v>1.6</v>
      </c>
      <c r="J934" s="1355" t="s">
        <v>4680</v>
      </c>
      <c r="K934" s="1358">
        <v>1.6</v>
      </c>
      <c r="L934" s="1359" t="s">
        <v>4681</v>
      </c>
      <c r="M934" s="1360" t="s">
        <v>1239</v>
      </c>
      <c r="N934" s="1361" t="str">
        <f>"COEFFICIENT "&amp;" "&amp;C934</f>
        <v>COEFFICIENT  PORTIONS</v>
      </c>
      <c r="O934" s="1362">
        <f>IFERROR(IF(C934="PORTIONS",G934/E934,K934/I934),1)</f>
        <v>1</v>
      </c>
      <c r="Q934" s="1326" t="s">
        <v>4563</v>
      </c>
      <c r="R934" s="1327" t="s">
        <v>4564</v>
      </c>
      <c r="S934" s="1327"/>
    </row>
    <row r="935" spans="2:19" ht="35.1" customHeight="1">
      <c r="B935" s="1351" t="s">
        <v>5401</v>
      </c>
      <c r="C935" s="1363">
        <v>85</v>
      </c>
      <c r="D935" s="1364" t="s">
        <v>5402</v>
      </c>
      <c r="E935" s="1365" t="s">
        <v>5415</v>
      </c>
      <c r="F935" s="1364" t="s">
        <v>4682</v>
      </c>
      <c r="G935" s="1366" t="s">
        <v>5465</v>
      </c>
      <c r="H935" s="1353" t="s">
        <v>4683</v>
      </c>
      <c r="I935" s="1367" t="s">
        <v>5205</v>
      </c>
      <c r="J935" s="1353" t="s">
        <v>3891</v>
      </c>
      <c r="K935" s="1368" t="s">
        <v>5416</v>
      </c>
      <c r="L935" s="1369" t="s">
        <v>4684</v>
      </c>
      <c r="M935" s="1370" t="s">
        <v>5461</v>
      </c>
      <c r="N935" s="1371" t="s">
        <v>4685</v>
      </c>
      <c r="O935" s="1372" t="s">
        <v>5410</v>
      </c>
      <c r="Q935" s="1326" t="s">
        <v>5421</v>
      </c>
      <c r="R935" s="1327" t="s">
        <v>5422</v>
      </c>
      <c r="S935" s="1327"/>
    </row>
    <row r="936" spans="2:19" ht="35.1" customHeight="1">
      <c r="B936" s="1373" t="s">
        <v>4686</v>
      </c>
      <c r="C936" s="1979" t="s">
        <v>5487</v>
      </c>
      <c r="D936" s="1979"/>
      <c r="E936" s="1979"/>
      <c r="F936" s="1979"/>
      <c r="G936" s="1979"/>
      <c r="H936" s="1374" t="s">
        <v>5407</v>
      </c>
      <c r="I936" s="1979" t="s">
        <v>5522</v>
      </c>
      <c r="J936" s="1979"/>
      <c r="K936" s="1979"/>
      <c r="L936" s="1374" t="s">
        <v>4687</v>
      </c>
      <c r="M936" s="1980" t="s">
        <v>5523</v>
      </c>
      <c r="N936" s="1980"/>
      <c r="O936" s="1981"/>
      <c r="Q936" s="1326" t="s">
        <v>5425</v>
      </c>
      <c r="R936" s="1327" t="s">
        <v>5426</v>
      </c>
      <c r="S936" s="1327"/>
    </row>
    <row r="937" spans="2:19" ht="35.1" customHeight="1">
      <c r="B937" s="1375"/>
      <c r="C937" s="1297"/>
      <c r="D937" s="1297"/>
      <c r="E937" s="1376"/>
      <c r="F937" s="1377" t="str">
        <f>"cellule "&amp;ADDRESS(ROW(C934),COLUMN(C934),4)</f>
        <v>cellule C934</v>
      </c>
      <c r="G937" s="1378"/>
      <c r="H937" s="1378"/>
      <c r="I937" s="1301"/>
      <c r="J937" s="1301"/>
      <c r="K937" s="1301"/>
      <c r="L937" s="1301"/>
      <c r="M937" s="1301"/>
      <c r="N937" s="1301"/>
      <c r="O937" s="1379"/>
      <c r="Q937" s="1326" t="s">
        <v>5428</v>
      </c>
      <c r="R937" s="1327" t="s">
        <v>5429</v>
      </c>
      <c r="S937" s="1327"/>
    </row>
    <row r="938" spans="2:19" ht="35.1" customHeight="1">
      <c r="B938" s="1380" t="s">
        <v>911</v>
      </c>
      <c r="C938" s="1381" t="s">
        <v>912</v>
      </c>
      <c r="D938" s="1381" t="s">
        <v>3517</v>
      </c>
      <c r="E938" s="1381" t="s">
        <v>914</v>
      </c>
      <c r="F938" s="1382" t="s">
        <v>4514</v>
      </c>
      <c r="G938" s="1382"/>
      <c r="H938" s="1382"/>
      <c r="I938" s="1305" t="s">
        <v>4535</v>
      </c>
      <c r="J938" s="1305" t="s">
        <v>3888</v>
      </c>
      <c r="K938" s="1305"/>
      <c r="L938" s="1305" t="s">
        <v>4536</v>
      </c>
      <c r="M938" s="1305"/>
      <c r="N938" s="1305"/>
      <c r="O938" s="1383"/>
      <c r="Q938" s="1326" t="s">
        <v>5431</v>
      </c>
      <c r="R938" s="1327" t="s">
        <v>5432</v>
      </c>
      <c r="S938" s="1327"/>
    </row>
    <row r="939" spans="2:19" ht="35.1" customHeight="1">
      <c r="B939" s="1384" t="s">
        <v>4662</v>
      </c>
      <c r="C939" s="1385">
        <v>1.6</v>
      </c>
      <c r="D939" s="1386" t="s">
        <v>1239</v>
      </c>
      <c r="E939" s="1387">
        <f>IF(C939="","",IF(OR(D939="KG",D939="L"),ROUND(C939*$O$934,2),ROUND(C939*$O$934,0)))</f>
        <v>1.6</v>
      </c>
      <c r="F939" s="1311" t="s">
        <v>4517</v>
      </c>
      <c r="G939" s="1311"/>
      <c r="H939" s="1311"/>
      <c r="I939" s="1388" t="s">
        <v>4538</v>
      </c>
      <c r="J939" s="1324" t="s">
        <v>4539</v>
      </c>
      <c r="K939" s="1324"/>
      <c r="L939" s="1324" t="s">
        <v>4540</v>
      </c>
      <c r="M939" s="1324"/>
      <c r="N939" s="1324"/>
      <c r="O939" s="1389"/>
    </row>
    <row r="940" spans="2:19" ht="35.1" customHeight="1">
      <c r="B940" s="1384" t="s">
        <v>4696</v>
      </c>
      <c r="C940" s="1385">
        <v>6</v>
      </c>
      <c r="D940" s="1386" t="s">
        <v>1289</v>
      </c>
      <c r="E940" s="1387">
        <f>IF(C940="","",IF(OR(D940="KG",D940="L"),ROUND(C940*$O$934,2),ROUND(C940*$O$934,0)))</f>
        <v>6</v>
      </c>
      <c r="F940" s="1311" t="s">
        <v>4523</v>
      </c>
      <c r="G940" s="1311"/>
      <c r="H940" s="1311"/>
      <c r="I940" s="1323" t="s">
        <v>4542</v>
      </c>
      <c r="J940" s="1324" t="s">
        <v>4543</v>
      </c>
      <c r="K940" s="1324"/>
      <c r="L940" s="1324" t="s">
        <v>4544</v>
      </c>
      <c r="M940" s="1324"/>
      <c r="N940" s="1324"/>
      <c r="O940" s="1389"/>
    </row>
    <row r="941" spans="2:19" ht="35.1" customHeight="1">
      <c r="B941" s="1384" t="s">
        <v>4697</v>
      </c>
      <c r="C941" s="1385">
        <v>10</v>
      </c>
      <c r="D941" s="1386" t="s">
        <v>1255</v>
      </c>
      <c r="E941" s="1387">
        <f>IF(C941="","",IF(OR(D941="KG",D941="L"),ROUND(C941*$O$934,2),ROUND(C941*$O$934,0)))</f>
        <v>10</v>
      </c>
      <c r="F941" s="1311" t="s">
        <v>4524</v>
      </c>
      <c r="G941" s="1311"/>
      <c r="H941" s="1311"/>
      <c r="I941" s="1982" t="s">
        <v>4548</v>
      </c>
      <c r="J941" s="1983" t="s">
        <v>4549</v>
      </c>
      <c r="K941" s="1983"/>
      <c r="L941" s="1983" t="s">
        <v>4550</v>
      </c>
      <c r="M941" s="1983"/>
      <c r="N941" s="1983"/>
      <c r="O941" s="1984"/>
    </row>
    <row r="942" spans="2:19" ht="35.1" customHeight="1">
      <c r="B942" s="1384" t="s">
        <v>4698</v>
      </c>
      <c r="C942" s="1385">
        <v>10</v>
      </c>
      <c r="D942" s="1386" t="s">
        <v>1289</v>
      </c>
      <c r="E942" s="1387">
        <f>IF(C942="","",IF(OR(D942="KG",D942="L"),ROUND(C942*$O$934,2),ROUND(C942*$O$934,0)))</f>
        <v>10</v>
      </c>
      <c r="F942" s="1311" t="s">
        <v>5524</v>
      </c>
      <c r="G942" s="1311"/>
      <c r="H942" s="1311"/>
      <c r="I942" s="1982"/>
      <c r="J942" s="1983"/>
      <c r="K942" s="1983"/>
      <c r="L942" s="1983"/>
      <c r="M942" s="1983"/>
      <c r="N942" s="1983"/>
      <c r="O942" s="1984"/>
    </row>
    <row r="943" spans="2:19" ht="35.1" customHeight="1">
      <c r="B943" s="1384" t="s">
        <v>3620</v>
      </c>
      <c r="C943" s="1385">
        <v>12</v>
      </c>
      <c r="D943" s="1386" t="s">
        <v>1255</v>
      </c>
      <c r="E943" s="1387">
        <f>IF(C943="","",IF(OR(D943="KG",D943="L"),ROUND(C943*$O$934,2),ROUND(C943*$O$934,0)))</f>
        <v>12</v>
      </c>
      <c r="F943" s="1311" t="s">
        <v>4525</v>
      </c>
      <c r="G943" s="1311"/>
      <c r="H943" s="1311"/>
      <c r="I943" s="1390"/>
      <c r="J943" s="1390"/>
      <c r="K943" s="1390"/>
      <c r="L943" s="1390"/>
      <c r="M943" s="1390"/>
      <c r="N943" s="1390"/>
      <c r="O943" s="1391"/>
    </row>
    <row r="944" spans="2:19" ht="35.1" customHeight="1">
      <c r="B944" s="1375"/>
      <c r="C944" s="1297"/>
      <c r="D944" s="1297"/>
      <c r="E944" s="1297"/>
      <c r="F944" s="1301"/>
      <c r="G944" s="1301"/>
      <c r="H944" s="1301"/>
      <c r="I944" s="1301"/>
      <c r="J944" s="1301"/>
      <c r="K944" s="1301"/>
      <c r="L944" s="1301"/>
      <c r="M944" s="1301"/>
      <c r="N944" s="1301"/>
      <c r="O944" s="1394"/>
    </row>
    <row r="945" spans="2:19" ht="35.1" customHeight="1">
      <c r="B945" s="1392" t="s">
        <v>4691</v>
      </c>
      <c r="C945" s="1974" t="s">
        <v>5529</v>
      </c>
      <c r="D945" s="1974"/>
      <c r="E945" s="1974"/>
      <c r="F945" s="1974"/>
      <c r="G945" s="1974"/>
      <c r="H945" s="1974"/>
      <c r="I945" s="1974"/>
      <c r="J945" s="1974"/>
      <c r="K945" s="1974"/>
      <c r="L945" s="1974"/>
      <c r="M945" s="1974"/>
      <c r="N945" s="1974"/>
      <c r="O945" s="1975"/>
    </row>
    <row r="946" spans="2:19" ht="35.1" customHeight="1" thickBot="1">
      <c r="B946" s="1393" t="s">
        <v>4692</v>
      </c>
      <c r="C946" s="1976" t="s">
        <v>5492</v>
      </c>
      <c r="D946" s="1976"/>
      <c r="E946" s="1976"/>
      <c r="F946" s="1976"/>
      <c r="G946" s="1976"/>
      <c r="H946" s="1976"/>
      <c r="I946" s="1976"/>
      <c r="J946" s="1976"/>
      <c r="K946" s="1976"/>
      <c r="L946" s="1976"/>
      <c r="M946" s="1976"/>
      <c r="N946" s="1976"/>
      <c r="O946" s="1977"/>
    </row>
    <row r="947" spans="2:19" ht="35.1" customHeight="1" thickBot="1">
      <c r="B947" s="1339" t="s">
        <v>4677</v>
      </c>
      <c r="C947" s="1340" t="str">
        <f>"▼cellule "&amp;ADDRESS(ROW(C949),COLUMN(C949),4)&amp;" "&amp;"choisir Portion ou POIDS PRINCIPAL"</f>
        <v>▼cellule C949 choisir Portion ou POIDS PRINCIPAL</v>
      </c>
      <c r="D947" s="1341"/>
      <c r="E947" s="1297"/>
      <c r="F947" s="1297"/>
      <c r="G947" s="1297"/>
      <c r="H947" s="1297"/>
      <c r="I947" s="1297"/>
      <c r="J947" s="1297"/>
      <c r="K947" s="1297"/>
      <c r="L947" s="1297"/>
      <c r="M947" s="1297"/>
      <c r="N947" s="1297"/>
      <c r="O947" s="1297"/>
    </row>
    <row r="948" spans="2:19" ht="35.1" customHeight="1">
      <c r="B948" s="1409" t="s">
        <v>4663</v>
      </c>
      <c r="C948" s="1410" t="s">
        <v>4520</v>
      </c>
      <c r="D948" s="1986" t="s">
        <v>4664</v>
      </c>
      <c r="E948" s="1986"/>
      <c r="F948" s="1344" t="s">
        <v>5460</v>
      </c>
      <c r="G948" s="1345"/>
      <c r="H948" s="1345" t="s">
        <v>5205</v>
      </c>
      <c r="I948" s="1346"/>
      <c r="J948" s="1347" t="str">
        <f>"vous avez choisi"&amp;" "&amp;C949</f>
        <v>vous avez choisi PORTIONS</v>
      </c>
      <c r="K948" s="1348"/>
      <c r="L948" s="1349" t="str">
        <f>IF(AND(G949&lt;&gt;"",K949&lt;&gt;""),"1 seule saisie &gt; Portions ou Principal ?",IF(AND(G949="",ISNUMBER(K949)),K949&amp;" "&amp;M949&amp;" "&amp;J949,IF(AND(K949="",ISNUMBER(G949)),G949&amp;" "&amp;F949,"")))</f>
        <v>1 seule saisie &gt; Portions ou Principal ?</v>
      </c>
      <c r="M948" s="1346"/>
      <c r="N948" s="1346"/>
      <c r="O948" s="1350"/>
      <c r="Q948" s="1305" t="s">
        <v>4558</v>
      </c>
      <c r="R948" s="1305" t="s">
        <v>4559</v>
      </c>
      <c r="S948" s="1305"/>
    </row>
    <row r="949" spans="2:19" ht="35.1" customHeight="1">
      <c r="B949" s="1351" t="s">
        <v>4535</v>
      </c>
      <c r="C949" s="1352" t="s">
        <v>4538</v>
      </c>
      <c r="D949" s="1353" t="s">
        <v>3503</v>
      </c>
      <c r="E949" s="1354">
        <v>10</v>
      </c>
      <c r="F949" s="1355" t="s">
        <v>4678</v>
      </c>
      <c r="G949" s="1356">
        <v>10</v>
      </c>
      <c r="H949" s="1353" t="s">
        <v>4679</v>
      </c>
      <c r="I949" s="1357">
        <v>1.2</v>
      </c>
      <c r="J949" s="1355" t="s">
        <v>4680</v>
      </c>
      <c r="K949" s="1358">
        <v>1.2</v>
      </c>
      <c r="L949" s="1359" t="s">
        <v>4681</v>
      </c>
      <c r="M949" s="1360" t="s">
        <v>1239</v>
      </c>
      <c r="N949" s="1361" t="str">
        <f>"COEFFICIENT "&amp;" "&amp;C949</f>
        <v>COEFFICIENT  PORTIONS</v>
      </c>
      <c r="O949" s="1362">
        <f>IFERROR(IF(C949="PORTIONS",G949/E949,K949/I949),1)</f>
        <v>1</v>
      </c>
      <c r="Q949" s="1326" t="s">
        <v>4563</v>
      </c>
      <c r="R949" s="1327" t="s">
        <v>4564</v>
      </c>
      <c r="S949" s="1327"/>
    </row>
    <row r="950" spans="2:19" ht="35.1" customHeight="1">
      <c r="B950" s="1351" t="s">
        <v>5401</v>
      </c>
      <c r="C950" s="1363">
        <v>85</v>
      </c>
      <c r="D950" s="1364" t="s">
        <v>5402</v>
      </c>
      <c r="E950" s="1365" t="s">
        <v>5415</v>
      </c>
      <c r="F950" s="1364" t="s">
        <v>4682</v>
      </c>
      <c r="G950" s="1366" t="s">
        <v>5466</v>
      </c>
      <c r="H950" s="1353" t="s">
        <v>4683</v>
      </c>
      <c r="I950" s="1367" t="s">
        <v>5205</v>
      </c>
      <c r="J950" s="1353" t="s">
        <v>3891</v>
      </c>
      <c r="K950" s="1368" t="s">
        <v>5416</v>
      </c>
      <c r="L950" s="1369" t="s">
        <v>4684</v>
      </c>
      <c r="M950" s="1370" t="s">
        <v>5461</v>
      </c>
      <c r="N950" s="1371" t="s">
        <v>4685</v>
      </c>
      <c r="O950" s="1372" t="s">
        <v>5410</v>
      </c>
      <c r="Q950" s="1326" t="s">
        <v>5421</v>
      </c>
      <c r="R950" s="1327" t="s">
        <v>5422</v>
      </c>
      <c r="S950" s="1327"/>
    </row>
    <row r="951" spans="2:19" ht="35.1" customHeight="1">
      <c r="B951" s="1373" t="s">
        <v>4686</v>
      </c>
      <c r="C951" s="1979" t="s">
        <v>5487</v>
      </c>
      <c r="D951" s="1979"/>
      <c r="E951" s="1979"/>
      <c r="F951" s="1979"/>
      <c r="G951" s="1979"/>
      <c r="H951" s="1374" t="s">
        <v>5407</v>
      </c>
      <c r="I951" s="1979" t="s">
        <v>5522</v>
      </c>
      <c r="J951" s="1979"/>
      <c r="K951" s="1979"/>
      <c r="L951" s="1374" t="s">
        <v>4687</v>
      </c>
      <c r="M951" s="1980" t="s">
        <v>5523</v>
      </c>
      <c r="N951" s="1980"/>
      <c r="O951" s="1981"/>
      <c r="Q951" s="1326" t="s">
        <v>5425</v>
      </c>
      <c r="R951" s="1327" t="s">
        <v>5426</v>
      </c>
      <c r="S951" s="1327"/>
    </row>
    <row r="952" spans="2:19" ht="35.1" customHeight="1">
      <c r="B952" s="1375"/>
      <c r="C952" s="1297"/>
      <c r="D952" s="1297"/>
      <c r="E952" s="1376"/>
      <c r="F952" s="1377" t="str">
        <f>"cellule "&amp;ADDRESS(ROW(C949),COLUMN(C949),4)</f>
        <v>cellule C949</v>
      </c>
      <c r="G952" s="1378"/>
      <c r="H952" s="1378"/>
      <c r="I952" s="1301"/>
      <c r="J952" s="1301"/>
      <c r="K952" s="1301"/>
      <c r="L952" s="1301"/>
      <c r="M952" s="1301"/>
      <c r="N952" s="1301"/>
      <c r="O952" s="1379"/>
      <c r="Q952" s="1326" t="s">
        <v>5428</v>
      </c>
      <c r="R952" s="1327" t="s">
        <v>5429</v>
      </c>
      <c r="S952" s="1327"/>
    </row>
    <row r="953" spans="2:19" ht="35.1" customHeight="1">
      <c r="B953" s="1380" t="s">
        <v>911</v>
      </c>
      <c r="C953" s="1381" t="s">
        <v>912</v>
      </c>
      <c r="D953" s="1381" t="s">
        <v>3517</v>
      </c>
      <c r="E953" s="1381" t="s">
        <v>914</v>
      </c>
      <c r="F953" s="1382" t="s">
        <v>4514</v>
      </c>
      <c r="G953" s="1382"/>
      <c r="H953" s="1382"/>
      <c r="I953" s="1305" t="s">
        <v>4535</v>
      </c>
      <c r="J953" s="1305" t="s">
        <v>3888</v>
      </c>
      <c r="K953" s="1305"/>
      <c r="L953" s="1305" t="s">
        <v>4536</v>
      </c>
      <c r="M953" s="1305"/>
      <c r="N953" s="1305"/>
      <c r="O953" s="1383"/>
      <c r="Q953" s="1326" t="s">
        <v>5431</v>
      </c>
      <c r="R953" s="1327" t="s">
        <v>5432</v>
      </c>
      <c r="S953" s="1327"/>
    </row>
    <row r="954" spans="2:19" ht="35.1" customHeight="1">
      <c r="B954" s="1384" t="s">
        <v>4664</v>
      </c>
      <c r="C954" s="1385">
        <v>1.2</v>
      </c>
      <c r="D954" s="1386" t="s">
        <v>1239</v>
      </c>
      <c r="E954" s="1387">
        <f>IF(C954="","",IF(OR(D954="KG",D954="L"),ROUND(C954*$O$949,2),ROUND(C954*$O$949,0)))</f>
        <v>1.2</v>
      </c>
      <c r="F954" s="1311" t="s">
        <v>4517</v>
      </c>
      <c r="G954" s="1311"/>
      <c r="H954" s="1311"/>
      <c r="I954" s="1388" t="s">
        <v>4538</v>
      </c>
      <c r="J954" s="1324" t="s">
        <v>4539</v>
      </c>
      <c r="K954" s="1324"/>
      <c r="L954" s="1324" t="s">
        <v>4540</v>
      </c>
      <c r="M954" s="1324"/>
      <c r="N954" s="1324"/>
      <c r="O954" s="1389"/>
    </row>
    <row r="955" spans="2:19" ht="35.1" customHeight="1">
      <c r="B955" s="1384" t="s">
        <v>4696</v>
      </c>
      <c r="C955" s="1385">
        <v>6</v>
      </c>
      <c r="D955" s="1386" t="s">
        <v>1289</v>
      </c>
      <c r="E955" s="1387">
        <f>IF(C955="","",IF(OR(D955="KG",D955="L"),ROUND(C955*$O$949,2),ROUND(C955*$O$949,0)))</f>
        <v>6</v>
      </c>
      <c r="F955" s="1311" t="s">
        <v>4523</v>
      </c>
      <c r="G955" s="1311"/>
      <c r="H955" s="1311"/>
      <c r="I955" s="1323" t="s">
        <v>4542</v>
      </c>
      <c r="J955" s="1324" t="s">
        <v>4543</v>
      </c>
      <c r="K955" s="1324"/>
      <c r="L955" s="1324" t="s">
        <v>4544</v>
      </c>
      <c r="M955" s="1324"/>
      <c r="N955" s="1324"/>
      <c r="O955" s="1389"/>
    </row>
    <row r="956" spans="2:19" ht="35.1" customHeight="1">
      <c r="B956" s="1384" t="s">
        <v>4697</v>
      </c>
      <c r="C956" s="1385">
        <v>10</v>
      </c>
      <c r="D956" s="1386" t="s">
        <v>1255</v>
      </c>
      <c r="E956" s="1387">
        <f>IF(C956="","",IF(OR(D956="KG",D956="L"),ROUND(C956*$O$949,2),ROUND(C956*$O$949,0)))</f>
        <v>10</v>
      </c>
      <c r="F956" s="1311" t="s">
        <v>4524</v>
      </c>
      <c r="G956" s="1311"/>
      <c r="H956" s="1311"/>
      <c r="I956" s="1982" t="s">
        <v>4548</v>
      </c>
      <c r="J956" s="1983" t="s">
        <v>4549</v>
      </c>
      <c r="K956" s="1983"/>
      <c r="L956" s="1983" t="s">
        <v>4550</v>
      </c>
      <c r="M956" s="1983"/>
      <c r="N956" s="1983"/>
      <c r="O956" s="1984"/>
    </row>
    <row r="957" spans="2:19" ht="35.1" customHeight="1">
      <c r="B957" s="1384" t="s">
        <v>4698</v>
      </c>
      <c r="C957" s="1385">
        <v>10</v>
      </c>
      <c r="D957" s="1386" t="s">
        <v>1289</v>
      </c>
      <c r="E957" s="1387">
        <f>IF(C957="","",IF(OR(D957="KG",D957="L"),ROUND(C957*$O$949,2),ROUND(C957*$O$949,0)))</f>
        <v>10</v>
      </c>
      <c r="F957" s="1311" t="s">
        <v>5524</v>
      </c>
      <c r="G957" s="1311"/>
      <c r="H957" s="1311"/>
      <c r="I957" s="1982"/>
      <c r="J957" s="1983"/>
      <c r="K957" s="1983"/>
      <c r="L957" s="1983"/>
      <c r="M957" s="1983"/>
      <c r="N957" s="1983"/>
      <c r="O957" s="1984"/>
    </row>
    <row r="958" spans="2:19" ht="35.1" customHeight="1">
      <c r="B958" s="1384" t="s">
        <v>3620</v>
      </c>
      <c r="C958" s="1385">
        <v>12</v>
      </c>
      <c r="D958" s="1386" t="s">
        <v>1255</v>
      </c>
      <c r="E958" s="1387">
        <f>IF(C958="","",IF(OR(D958="KG",D958="L"),ROUND(C958*$O$949,2),ROUND(C958*$O$949,0)))</f>
        <v>12</v>
      </c>
      <c r="F958" s="1311" t="s">
        <v>4525</v>
      </c>
      <c r="G958" s="1311"/>
      <c r="H958" s="1311"/>
      <c r="I958" s="1390"/>
      <c r="J958" s="1390"/>
      <c r="K958" s="1390"/>
      <c r="L958" s="1390"/>
      <c r="M958" s="1390"/>
      <c r="N958" s="1390"/>
      <c r="O958" s="1391"/>
    </row>
    <row r="959" spans="2:19" ht="35.1" customHeight="1">
      <c r="B959" s="1375"/>
      <c r="C959" s="1297"/>
      <c r="D959" s="1297"/>
      <c r="E959" s="1297"/>
      <c r="F959" s="1301"/>
      <c r="G959" s="1301"/>
      <c r="H959" s="1301"/>
      <c r="I959" s="1301"/>
      <c r="J959" s="1301"/>
      <c r="K959" s="1301"/>
      <c r="L959" s="1301"/>
      <c r="M959" s="1301"/>
      <c r="N959" s="1301"/>
      <c r="O959" s="1394"/>
    </row>
    <row r="960" spans="2:19" ht="35.1" customHeight="1">
      <c r="B960" s="1392" t="s">
        <v>4691</v>
      </c>
      <c r="C960" s="1974" t="s">
        <v>5530</v>
      </c>
      <c r="D960" s="1974"/>
      <c r="E960" s="1974"/>
      <c r="F960" s="1974"/>
      <c r="G960" s="1974"/>
      <c r="H960" s="1974"/>
      <c r="I960" s="1974"/>
      <c r="J960" s="1974"/>
      <c r="K960" s="1974"/>
      <c r="L960" s="1974"/>
      <c r="M960" s="1974"/>
      <c r="N960" s="1974"/>
      <c r="O960" s="1975"/>
    </row>
    <row r="961" spans="2:19" ht="35.1" customHeight="1" thickBot="1">
      <c r="B961" s="1393" t="s">
        <v>4692</v>
      </c>
      <c r="C961" s="1976" t="s">
        <v>5492</v>
      </c>
      <c r="D961" s="1976"/>
      <c r="E961" s="1976"/>
      <c r="F961" s="1976"/>
      <c r="G961" s="1976"/>
      <c r="H961" s="1976"/>
      <c r="I961" s="1976"/>
      <c r="J961" s="1976"/>
      <c r="K961" s="1976"/>
      <c r="L961" s="1976"/>
      <c r="M961" s="1976"/>
      <c r="N961" s="1976"/>
      <c r="O961" s="1977"/>
    </row>
    <row r="962" spans="2:19" ht="35.1" customHeight="1" thickBot="1">
      <c r="B962" s="1339" t="s">
        <v>4677</v>
      </c>
      <c r="C962" s="1340" t="str">
        <f>"▼cellule "&amp;ADDRESS(ROW(C964),COLUMN(C964),4)&amp;" "&amp;"choisir Portion ou POIDS PRINCIPAL"</f>
        <v>▼cellule C964 choisir Portion ou POIDS PRINCIPAL</v>
      </c>
      <c r="D962" s="1341"/>
      <c r="E962" s="1297"/>
      <c r="F962" s="1297"/>
      <c r="G962" s="1297"/>
      <c r="H962" s="1297"/>
      <c r="I962" s="1297"/>
      <c r="J962" s="1297"/>
      <c r="K962" s="1297"/>
      <c r="L962" s="1297"/>
      <c r="M962" s="1297"/>
      <c r="N962" s="1297"/>
      <c r="O962" s="1297"/>
    </row>
    <row r="963" spans="2:19" ht="35.1" customHeight="1">
      <c r="B963" s="1409" t="s">
        <v>4665</v>
      </c>
      <c r="C963" s="1410" t="s">
        <v>4520</v>
      </c>
      <c r="D963" s="1986" t="s">
        <v>2798</v>
      </c>
      <c r="E963" s="1986"/>
      <c r="F963" s="1344" t="s">
        <v>5460</v>
      </c>
      <c r="G963" s="1345"/>
      <c r="H963" s="1345" t="s">
        <v>5205</v>
      </c>
      <c r="I963" s="1346"/>
      <c r="J963" s="1347" t="str">
        <f>"vous avez choisi"&amp;" "&amp;C964</f>
        <v>vous avez choisi PORTIONS</v>
      </c>
      <c r="K963" s="1348"/>
      <c r="L963" s="1349" t="str">
        <f>IF(AND(G964&lt;&gt;"",K964&lt;&gt;""),"1 seule saisie &gt; Portions ou Principal ?",IF(AND(G964="",ISNUMBER(K964)),K964&amp;" "&amp;M964&amp;" "&amp;J964,IF(AND(K964="",ISNUMBER(G964)),G964&amp;" "&amp;F964,"")))</f>
        <v>1 seule saisie &gt; Portions ou Principal ?</v>
      </c>
      <c r="M963" s="1346"/>
      <c r="N963" s="1346"/>
      <c r="O963" s="1350"/>
      <c r="Q963" s="1305" t="s">
        <v>4558</v>
      </c>
      <c r="R963" s="1305" t="s">
        <v>4559</v>
      </c>
      <c r="S963" s="1305"/>
    </row>
    <row r="964" spans="2:19" ht="35.1" customHeight="1">
      <c r="B964" s="1351" t="s">
        <v>4535</v>
      </c>
      <c r="C964" s="1352" t="s">
        <v>4538</v>
      </c>
      <c r="D964" s="1353" t="s">
        <v>3503</v>
      </c>
      <c r="E964" s="1354">
        <v>10</v>
      </c>
      <c r="F964" s="1355" t="s">
        <v>4678</v>
      </c>
      <c r="G964" s="1356">
        <v>10</v>
      </c>
      <c r="H964" s="1353" t="s">
        <v>4679</v>
      </c>
      <c r="I964" s="1357">
        <v>1.5</v>
      </c>
      <c r="J964" s="1355" t="s">
        <v>4680</v>
      </c>
      <c r="K964" s="1358">
        <v>1.5</v>
      </c>
      <c r="L964" s="1359" t="s">
        <v>4681</v>
      </c>
      <c r="M964" s="1360" t="s">
        <v>1239</v>
      </c>
      <c r="N964" s="1361" t="str">
        <f>"COEFFICIENT "&amp;" "&amp;C964</f>
        <v>COEFFICIENT  PORTIONS</v>
      </c>
      <c r="O964" s="1362">
        <f>IFERROR(IF(C964="PORTIONS",G964/E964,K964/I964),1)</f>
        <v>1</v>
      </c>
      <c r="Q964" s="1326" t="s">
        <v>4563</v>
      </c>
      <c r="R964" s="1327" t="s">
        <v>4564</v>
      </c>
      <c r="S964" s="1327"/>
    </row>
    <row r="965" spans="2:19" ht="35.1" customHeight="1">
      <c r="B965" s="1351" t="s">
        <v>5401</v>
      </c>
      <c r="C965" s="1363">
        <v>85</v>
      </c>
      <c r="D965" s="1364" t="s">
        <v>5402</v>
      </c>
      <c r="E965" s="1365" t="s">
        <v>5415</v>
      </c>
      <c r="F965" s="1364" t="s">
        <v>4682</v>
      </c>
      <c r="G965" s="1366" t="s">
        <v>5467</v>
      </c>
      <c r="H965" s="1353" t="s">
        <v>4683</v>
      </c>
      <c r="I965" s="1367" t="s">
        <v>5205</v>
      </c>
      <c r="J965" s="1353" t="s">
        <v>3891</v>
      </c>
      <c r="K965" s="1368" t="s">
        <v>5416</v>
      </c>
      <c r="L965" s="1369" t="s">
        <v>4684</v>
      </c>
      <c r="M965" s="1370" t="s">
        <v>5461</v>
      </c>
      <c r="N965" s="1371" t="s">
        <v>4685</v>
      </c>
      <c r="O965" s="1372" t="s">
        <v>5410</v>
      </c>
      <c r="Q965" s="1326" t="s">
        <v>5421</v>
      </c>
      <c r="R965" s="1327" t="s">
        <v>5422</v>
      </c>
      <c r="S965" s="1327"/>
    </row>
    <row r="966" spans="2:19" ht="35.1" customHeight="1">
      <c r="B966" s="1373" t="s">
        <v>4686</v>
      </c>
      <c r="C966" s="1979" t="s">
        <v>5487</v>
      </c>
      <c r="D966" s="1979"/>
      <c r="E966" s="1979"/>
      <c r="F966" s="1979"/>
      <c r="G966" s="1979"/>
      <c r="H966" s="1374" t="s">
        <v>5407</v>
      </c>
      <c r="I966" s="1979" t="s">
        <v>5522</v>
      </c>
      <c r="J966" s="1979"/>
      <c r="K966" s="1979"/>
      <c r="L966" s="1374" t="s">
        <v>4687</v>
      </c>
      <c r="M966" s="1980" t="s">
        <v>5523</v>
      </c>
      <c r="N966" s="1980"/>
      <c r="O966" s="1981"/>
      <c r="Q966" s="1326" t="s">
        <v>5425</v>
      </c>
      <c r="R966" s="1327" t="s">
        <v>5426</v>
      </c>
      <c r="S966" s="1327"/>
    </row>
    <row r="967" spans="2:19" ht="35.1" customHeight="1">
      <c r="B967" s="1375"/>
      <c r="C967" s="1297"/>
      <c r="D967" s="1297"/>
      <c r="E967" s="1376"/>
      <c r="F967" s="1377" t="str">
        <f>"cellule "&amp;ADDRESS(ROW(C964),COLUMN(C964),4)</f>
        <v>cellule C964</v>
      </c>
      <c r="G967" s="1378"/>
      <c r="H967" s="1378"/>
      <c r="I967" s="1301"/>
      <c r="J967" s="1301"/>
      <c r="K967" s="1301"/>
      <c r="L967" s="1301"/>
      <c r="M967" s="1301"/>
      <c r="N967" s="1301"/>
      <c r="O967" s="1379"/>
      <c r="Q967" s="1326" t="s">
        <v>5428</v>
      </c>
      <c r="R967" s="1327" t="s">
        <v>5429</v>
      </c>
      <c r="S967" s="1327"/>
    </row>
    <row r="968" spans="2:19" ht="35.1" customHeight="1">
      <c r="B968" s="1380" t="s">
        <v>911</v>
      </c>
      <c r="C968" s="1381" t="s">
        <v>912</v>
      </c>
      <c r="D968" s="1381" t="s">
        <v>3517</v>
      </c>
      <c r="E968" s="1381" t="s">
        <v>914</v>
      </c>
      <c r="F968" s="1382" t="s">
        <v>4514</v>
      </c>
      <c r="G968" s="1382"/>
      <c r="H968" s="1382"/>
      <c r="I968" s="1305" t="s">
        <v>4535</v>
      </c>
      <c r="J968" s="1305" t="s">
        <v>3888</v>
      </c>
      <c r="K968" s="1305"/>
      <c r="L968" s="1305" t="s">
        <v>4536</v>
      </c>
      <c r="M968" s="1305"/>
      <c r="N968" s="1305"/>
      <c r="O968" s="1383"/>
      <c r="Q968" s="1326" t="s">
        <v>5431</v>
      </c>
      <c r="R968" s="1327" t="s">
        <v>5432</v>
      </c>
      <c r="S968" s="1327"/>
    </row>
    <row r="969" spans="2:19" ht="35.1" customHeight="1">
      <c r="B969" s="1384" t="s">
        <v>2798</v>
      </c>
      <c r="C969" s="1385">
        <v>1.5</v>
      </c>
      <c r="D969" s="1386" t="s">
        <v>1239</v>
      </c>
      <c r="E969" s="1387">
        <f>IF(C969="","",IF(OR(D969="KG",D969="L"),ROUND(C969*$O$964,2),ROUND(C969*$O$964,0)))</f>
        <v>1.5</v>
      </c>
      <c r="F969" s="1311" t="s">
        <v>4517</v>
      </c>
      <c r="G969" s="1311"/>
      <c r="H969" s="1311"/>
      <c r="I969" s="1388" t="s">
        <v>4538</v>
      </c>
      <c r="J969" s="1324" t="s">
        <v>4539</v>
      </c>
      <c r="K969" s="1324"/>
      <c r="L969" s="1324" t="s">
        <v>4540</v>
      </c>
      <c r="M969" s="1324"/>
      <c r="N969" s="1324"/>
      <c r="O969" s="1389"/>
    </row>
    <row r="970" spans="2:19" ht="35.1" customHeight="1">
      <c r="B970" s="1384" t="s">
        <v>4696</v>
      </c>
      <c r="C970" s="1385">
        <v>6</v>
      </c>
      <c r="D970" s="1386" t="s">
        <v>1289</v>
      </c>
      <c r="E970" s="1387">
        <f>IF(C970="","",IF(OR(D970="KG",D970="L"),ROUND(C970*$O$964,2),ROUND(C970*$O$964,0)))</f>
        <v>6</v>
      </c>
      <c r="F970" s="1311" t="s">
        <v>4523</v>
      </c>
      <c r="G970" s="1311"/>
      <c r="H970" s="1311"/>
      <c r="I970" s="1323" t="s">
        <v>4542</v>
      </c>
      <c r="J970" s="1324" t="s">
        <v>4543</v>
      </c>
      <c r="K970" s="1324"/>
      <c r="L970" s="1324" t="s">
        <v>4544</v>
      </c>
      <c r="M970" s="1324"/>
      <c r="N970" s="1324"/>
      <c r="O970" s="1389"/>
    </row>
    <row r="971" spans="2:19" ht="35.1" customHeight="1">
      <c r="B971" s="1384" t="s">
        <v>4697</v>
      </c>
      <c r="C971" s="1385">
        <v>10</v>
      </c>
      <c r="D971" s="1386" t="s">
        <v>1255</v>
      </c>
      <c r="E971" s="1387">
        <f>IF(C971="","",IF(OR(D971="KG",D971="L"),ROUND(C971*$O$964,2),ROUND(C971*$O$964,0)))</f>
        <v>10</v>
      </c>
      <c r="F971" s="1311" t="s">
        <v>4524</v>
      </c>
      <c r="G971" s="1311"/>
      <c r="H971" s="1311"/>
      <c r="I971" s="1982" t="s">
        <v>4548</v>
      </c>
      <c r="J971" s="1983" t="s">
        <v>4549</v>
      </c>
      <c r="K971" s="1983"/>
      <c r="L971" s="1983" t="s">
        <v>4550</v>
      </c>
      <c r="M971" s="1983"/>
      <c r="N971" s="1983"/>
      <c r="O971" s="1984"/>
    </row>
    <row r="972" spans="2:19" ht="35.1" customHeight="1">
      <c r="B972" s="1384" t="s">
        <v>4698</v>
      </c>
      <c r="C972" s="1385">
        <v>10</v>
      </c>
      <c r="D972" s="1386" t="s">
        <v>1289</v>
      </c>
      <c r="E972" s="1387">
        <f>IF(C972="","",IF(OR(D972="KG",D972="L"),ROUND(C972*$O$964,2),ROUND(C972*$O$964,0)))</f>
        <v>10</v>
      </c>
      <c r="F972" s="1311" t="s">
        <v>5524</v>
      </c>
      <c r="G972" s="1311"/>
      <c r="H972" s="1311"/>
      <c r="I972" s="1982"/>
      <c r="J972" s="1983"/>
      <c r="K972" s="1983"/>
      <c r="L972" s="1983"/>
      <c r="M972" s="1983"/>
      <c r="N972" s="1983"/>
      <c r="O972" s="1984"/>
    </row>
    <row r="973" spans="2:19" ht="35.1" customHeight="1">
      <c r="B973" s="1384" t="s">
        <v>3620</v>
      </c>
      <c r="C973" s="1385">
        <v>12</v>
      </c>
      <c r="D973" s="1386" t="s">
        <v>1255</v>
      </c>
      <c r="E973" s="1387">
        <f>IF(C973="","",IF(OR(D973="KG",D973="L"),ROUND(C973*$O$964,2),ROUND(C973*$O$964,0)))</f>
        <v>12</v>
      </c>
      <c r="F973" s="1311" t="s">
        <v>4525</v>
      </c>
      <c r="G973" s="1311"/>
      <c r="H973" s="1311"/>
      <c r="I973" s="1390"/>
      <c r="J973" s="1390"/>
      <c r="K973" s="1390"/>
      <c r="L973" s="1390"/>
      <c r="M973" s="1390"/>
      <c r="N973" s="1390"/>
      <c r="O973" s="1391"/>
    </row>
    <row r="974" spans="2:19" ht="35.1" customHeight="1">
      <c r="B974" s="1375"/>
      <c r="C974" s="1297"/>
      <c r="D974" s="1297"/>
      <c r="E974" s="1297"/>
      <c r="F974" s="1301"/>
      <c r="G974" s="1301"/>
      <c r="H974" s="1301"/>
      <c r="I974" s="1301"/>
      <c r="J974" s="1301"/>
      <c r="K974" s="1301"/>
      <c r="L974" s="1301"/>
      <c r="M974" s="1301"/>
      <c r="N974" s="1301"/>
      <c r="O974" s="1394"/>
    </row>
    <row r="975" spans="2:19" ht="35.1" customHeight="1">
      <c r="B975" s="1392" t="s">
        <v>4691</v>
      </c>
      <c r="C975" s="1974" t="s">
        <v>5531</v>
      </c>
      <c r="D975" s="1974"/>
      <c r="E975" s="1974"/>
      <c r="F975" s="1974"/>
      <c r="G975" s="1974"/>
      <c r="H975" s="1974"/>
      <c r="I975" s="1974"/>
      <c r="J975" s="1974"/>
      <c r="K975" s="1974"/>
      <c r="L975" s="1974"/>
      <c r="M975" s="1974"/>
      <c r="N975" s="1974"/>
      <c r="O975" s="1975"/>
    </row>
    <row r="976" spans="2:19" ht="35.1" customHeight="1" thickBot="1">
      <c r="B976" s="1393" t="s">
        <v>4692</v>
      </c>
      <c r="C976" s="1976" t="s">
        <v>5492</v>
      </c>
      <c r="D976" s="1976"/>
      <c r="E976" s="1976"/>
      <c r="F976" s="1976"/>
      <c r="G976" s="1976"/>
      <c r="H976" s="1976"/>
      <c r="I976" s="1976"/>
      <c r="J976" s="1976"/>
      <c r="K976" s="1976"/>
      <c r="L976" s="1976"/>
      <c r="M976" s="1976"/>
      <c r="N976" s="1976"/>
      <c r="O976" s="1977"/>
    </row>
    <row r="977" spans="2:19" ht="35.1" customHeight="1" thickBot="1">
      <c r="B977" s="1339" t="s">
        <v>4677</v>
      </c>
      <c r="C977" s="1340" t="str">
        <f>"▼cellule "&amp;ADDRESS(ROW(C979),COLUMN(C979),4)&amp;" "&amp;"choisir Portion ou POIDS PRINCIPAL"</f>
        <v>▼cellule C979 choisir Portion ou POIDS PRINCIPAL</v>
      </c>
      <c r="D977" s="1341"/>
      <c r="E977" s="1297"/>
      <c r="F977" s="1297"/>
      <c r="G977" s="1297"/>
      <c r="H977" s="1297"/>
      <c r="I977" s="1297"/>
      <c r="J977" s="1297"/>
      <c r="K977" s="1297"/>
      <c r="L977" s="1297"/>
      <c r="M977" s="1297"/>
      <c r="N977" s="1297"/>
      <c r="O977" s="1297"/>
    </row>
    <row r="978" spans="2:19" ht="35.1" customHeight="1">
      <c r="B978" s="1409" t="s">
        <v>4666</v>
      </c>
      <c r="C978" s="1410" t="s">
        <v>4521</v>
      </c>
      <c r="D978" s="1986" t="s">
        <v>4052</v>
      </c>
      <c r="E978" s="1986"/>
      <c r="F978" s="1344" t="s">
        <v>5468</v>
      </c>
      <c r="G978" s="1345"/>
      <c r="H978" s="1345" t="s">
        <v>5532</v>
      </c>
      <c r="I978" s="1346"/>
      <c r="J978" s="1347" t="str">
        <f>"vous avez choisi"&amp;" "&amp;C979</f>
        <v>vous avez choisi PORTIONS</v>
      </c>
      <c r="K978" s="1348"/>
      <c r="L978" s="1349" t="str">
        <f>IF(AND(G979&lt;&gt;"",K979&lt;&gt;""),"1 seule saisie &gt; Portions ou Principal ?",IF(AND(G979="",ISNUMBER(K979)),K979&amp;" "&amp;M979&amp;" "&amp;J979,IF(AND(K979="",ISNUMBER(G979)),G979&amp;" "&amp;F979,"")))</f>
        <v>1 seule saisie &gt; Portions ou Principal ?</v>
      </c>
      <c r="M978" s="1346"/>
      <c r="N978" s="1346"/>
      <c r="O978" s="1350"/>
      <c r="Q978" s="1305" t="s">
        <v>4558</v>
      </c>
      <c r="R978" s="1305" t="s">
        <v>4559</v>
      </c>
      <c r="S978" s="1305"/>
    </row>
    <row r="979" spans="2:19" ht="35.1" customHeight="1">
      <c r="B979" s="1351" t="s">
        <v>4535</v>
      </c>
      <c r="C979" s="1352" t="s">
        <v>4538</v>
      </c>
      <c r="D979" s="1353" t="s">
        <v>3503</v>
      </c>
      <c r="E979" s="1354">
        <v>10</v>
      </c>
      <c r="F979" s="1355" t="s">
        <v>4678</v>
      </c>
      <c r="G979" s="1356">
        <v>10</v>
      </c>
      <c r="H979" s="1353" t="s">
        <v>4679</v>
      </c>
      <c r="I979" s="1357">
        <v>1.8</v>
      </c>
      <c r="J979" s="1355" t="s">
        <v>4680</v>
      </c>
      <c r="K979" s="1358">
        <v>1.8</v>
      </c>
      <c r="L979" s="1359" t="s">
        <v>4681</v>
      </c>
      <c r="M979" s="1360" t="s">
        <v>1239</v>
      </c>
      <c r="N979" s="1361" t="str">
        <f>"COEFFICIENT "&amp;" "&amp;C979</f>
        <v>COEFFICIENT  PORTIONS</v>
      </c>
      <c r="O979" s="1362">
        <f>IFERROR(IF(C979="PORTIONS",G979/E979,K979/I979),1)</f>
        <v>1</v>
      </c>
      <c r="Q979" s="1326" t="s">
        <v>4563</v>
      </c>
      <c r="R979" s="1327" t="s">
        <v>4564</v>
      </c>
      <c r="S979" s="1327"/>
    </row>
    <row r="980" spans="2:19" ht="35.1" customHeight="1">
      <c r="B980" s="1351" t="s">
        <v>5401</v>
      </c>
      <c r="C980" s="1363">
        <v>83</v>
      </c>
      <c r="D980" s="1364" t="s">
        <v>5402</v>
      </c>
      <c r="E980" s="1365" t="s">
        <v>5415</v>
      </c>
      <c r="F980" s="1364" t="s">
        <v>4682</v>
      </c>
      <c r="G980" s="1366" t="s">
        <v>5469</v>
      </c>
      <c r="H980" s="1353" t="s">
        <v>4683</v>
      </c>
      <c r="I980" s="1367" t="s">
        <v>5532</v>
      </c>
      <c r="J980" s="1353" t="s">
        <v>3891</v>
      </c>
      <c r="K980" s="1368" t="s">
        <v>5416</v>
      </c>
      <c r="L980" s="1369" t="s">
        <v>4684</v>
      </c>
      <c r="M980" s="1370" t="s">
        <v>5470</v>
      </c>
      <c r="N980" s="1371" t="s">
        <v>4685</v>
      </c>
      <c r="O980" s="1372" t="s">
        <v>5410</v>
      </c>
      <c r="Q980" s="1326" t="s">
        <v>5421</v>
      </c>
      <c r="R980" s="1327" t="s">
        <v>5422</v>
      </c>
      <c r="S980" s="1327"/>
    </row>
    <row r="981" spans="2:19" ht="35.1" customHeight="1">
      <c r="B981" s="1373" t="s">
        <v>4686</v>
      </c>
      <c r="C981" s="1979" t="s">
        <v>5487</v>
      </c>
      <c r="D981" s="1979"/>
      <c r="E981" s="1979"/>
      <c r="F981" s="1979"/>
      <c r="G981" s="1979"/>
      <c r="H981" s="1374" t="s">
        <v>5407</v>
      </c>
      <c r="I981" s="1979" t="s">
        <v>5522</v>
      </c>
      <c r="J981" s="1979"/>
      <c r="K981" s="1979"/>
      <c r="L981" s="1374" t="s">
        <v>4687</v>
      </c>
      <c r="M981" s="1980" t="s">
        <v>5533</v>
      </c>
      <c r="N981" s="1980"/>
      <c r="O981" s="1981"/>
      <c r="Q981" s="1326" t="s">
        <v>5425</v>
      </c>
      <c r="R981" s="1327" t="s">
        <v>5426</v>
      </c>
      <c r="S981" s="1327"/>
    </row>
    <row r="982" spans="2:19" ht="35.1" customHeight="1">
      <c r="B982" s="1375"/>
      <c r="C982" s="1297"/>
      <c r="D982" s="1297"/>
      <c r="E982" s="1376"/>
      <c r="F982" s="1377" t="str">
        <f>"cellule "&amp;ADDRESS(ROW(C979),COLUMN(C979),4)</f>
        <v>cellule C979</v>
      </c>
      <c r="G982" s="1378"/>
      <c r="H982" s="1378"/>
      <c r="I982" s="1301"/>
      <c r="J982" s="1301"/>
      <c r="K982" s="1301"/>
      <c r="L982" s="1301"/>
      <c r="M982" s="1301"/>
      <c r="N982" s="1301"/>
      <c r="O982" s="1379"/>
      <c r="Q982" s="1326" t="s">
        <v>5428</v>
      </c>
      <c r="R982" s="1327" t="s">
        <v>5429</v>
      </c>
      <c r="S982" s="1327"/>
    </row>
    <row r="983" spans="2:19" ht="35.1" customHeight="1">
      <c r="B983" s="1380" t="s">
        <v>911</v>
      </c>
      <c r="C983" s="1381" t="s">
        <v>912</v>
      </c>
      <c r="D983" s="1381" t="s">
        <v>3517</v>
      </c>
      <c r="E983" s="1381" t="s">
        <v>914</v>
      </c>
      <c r="F983" s="1382" t="s">
        <v>4514</v>
      </c>
      <c r="G983" s="1382"/>
      <c r="H983" s="1382"/>
      <c r="I983" s="1305" t="s">
        <v>4535</v>
      </c>
      <c r="J983" s="1305" t="s">
        <v>3888</v>
      </c>
      <c r="K983" s="1305"/>
      <c r="L983" s="1305" t="s">
        <v>4536</v>
      </c>
      <c r="M983" s="1305"/>
      <c r="N983" s="1305"/>
      <c r="O983" s="1383"/>
      <c r="Q983" s="1326" t="s">
        <v>5431</v>
      </c>
      <c r="R983" s="1327" t="s">
        <v>5432</v>
      </c>
      <c r="S983" s="1327"/>
    </row>
    <row r="984" spans="2:19" ht="35.1" customHeight="1">
      <c r="B984" s="1384" t="s">
        <v>4052</v>
      </c>
      <c r="C984" s="1385">
        <v>1.8</v>
      </c>
      <c r="D984" s="1386" t="s">
        <v>1239</v>
      </c>
      <c r="E984" s="1387">
        <f>IF(C984="","",IF(OR(D984="KG",D984="L"),ROUND(C984*$O$979,2),ROUND(C984*$O$979,0)))</f>
        <v>1.8</v>
      </c>
      <c r="F984" s="1311" t="s">
        <v>4517</v>
      </c>
      <c r="G984" s="1311"/>
      <c r="H984" s="1311"/>
      <c r="I984" s="1388" t="s">
        <v>4538</v>
      </c>
      <c r="J984" s="1324" t="s">
        <v>4539</v>
      </c>
      <c r="K984" s="1324"/>
      <c r="L984" s="1324" t="s">
        <v>4540</v>
      </c>
      <c r="M984" s="1324"/>
      <c r="N984" s="1324"/>
      <c r="O984" s="1389"/>
    </row>
    <row r="985" spans="2:19" ht="35.1" customHeight="1">
      <c r="B985" s="1384" t="s">
        <v>4699</v>
      </c>
      <c r="C985" s="1385">
        <v>120</v>
      </c>
      <c r="D985" s="1386" t="s">
        <v>1255</v>
      </c>
      <c r="E985" s="1387">
        <f>IF(C985="","",IF(OR(D985="KG",D985="L"),ROUND(C985*$O$979,2),ROUND(C985*$O$979,0)))</f>
        <v>120</v>
      </c>
      <c r="F985" s="1311" t="s">
        <v>4523</v>
      </c>
      <c r="G985" s="1311"/>
      <c r="H985" s="1311"/>
      <c r="I985" s="1323" t="s">
        <v>4542</v>
      </c>
      <c r="J985" s="1324" t="s">
        <v>4543</v>
      </c>
      <c r="K985" s="1324"/>
      <c r="L985" s="1324" t="s">
        <v>4544</v>
      </c>
      <c r="M985" s="1324"/>
      <c r="N985" s="1324"/>
      <c r="O985" s="1389"/>
    </row>
    <row r="986" spans="2:19" ht="35.1" customHeight="1">
      <c r="B986" s="1384" t="s">
        <v>4700</v>
      </c>
      <c r="C986" s="1385">
        <v>20</v>
      </c>
      <c r="D986" s="1386" t="s">
        <v>1289</v>
      </c>
      <c r="E986" s="1387">
        <f>IF(C986="","",IF(OR(D986="KG",D986="L"),ROUND(C986*$O$979,2),ROUND(C986*$O$979,0)))</f>
        <v>20</v>
      </c>
      <c r="F986" s="1311" t="s">
        <v>4524</v>
      </c>
      <c r="G986" s="1311"/>
      <c r="H986" s="1311"/>
      <c r="I986" s="1982" t="s">
        <v>4548</v>
      </c>
      <c r="J986" s="1983" t="s">
        <v>4549</v>
      </c>
      <c r="K986" s="1983"/>
      <c r="L986" s="1983" t="s">
        <v>4550</v>
      </c>
      <c r="M986" s="1983"/>
      <c r="N986" s="1983"/>
      <c r="O986" s="1984"/>
    </row>
    <row r="987" spans="2:19" ht="35.1" customHeight="1">
      <c r="B987" s="1384" t="s">
        <v>4701</v>
      </c>
      <c r="C987" s="1385">
        <v>5</v>
      </c>
      <c r="D987" s="1386" t="s">
        <v>1255</v>
      </c>
      <c r="E987" s="1387">
        <f>IF(C987="","",IF(OR(D987="KG",D987="L"),ROUND(C987*$O$979,2),ROUND(C987*$O$979,0)))</f>
        <v>5</v>
      </c>
      <c r="F987" s="1311" t="s">
        <v>5534</v>
      </c>
      <c r="G987" s="1311"/>
      <c r="H987" s="1311"/>
      <c r="I987" s="1982"/>
      <c r="J987" s="1983"/>
      <c r="K987" s="1983"/>
      <c r="L987" s="1983"/>
      <c r="M987" s="1983"/>
      <c r="N987" s="1983"/>
      <c r="O987" s="1984"/>
    </row>
    <row r="988" spans="2:19" ht="35.1" customHeight="1">
      <c r="B988" s="1384" t="s">
        <v>4702</v>
      </c>
      <c r="C988" s="1385">
        <v>5</v>
      </c>
      <c r="D988" s="1386" t="s">
        <v>1289</v>
      </c>
      <c r="E988" s="1387">
        <f>IF(C988="","",IF(OR(D988="KG",D988="L"),ROUND(C988*$O$979,2),ROUND(C988*$O$979,0)))</f>
        <v>5</v>
      </c>
      <c r="F988" s="1311" t="s">
        <v>4525</v>
      </c>
      <c r="G988" s="1311"/>
      <c r="H988" s="1311"/>
      <c r="I988" s="1390"/>
      <c r="J988" s="1390"/>
      <c r="K988" s="1390"/>
      <c r="L988" s="1390"/>
      <c r="M988" s="1390"/>
      <c r="N988" s="1390"/>
      <c r="O988" s="1391"/>
    </row>
    <row r="989" spans="2:19" ht="35.1" customHeight="1">
      <c r="B989" s="1375"/>
      <c r="C989" s="1297"/>
      <c r="D989" s="1297"/>
      <c r="E989" s="1297"/>
      <c r="F989" s="1301"/>
      <c r="G989" s="1301"/>
      <c r="H989" s="1301"/>
      <c r="I989" s="1301"/>
      <c r="J989" s="1301"/>
      <c r="K989" s="1301"/>
      <c r="L989" s="1301"/>
      <c r="M989" s="1301"/>
      <c r="N989" s="1301"/>
      <c r="O989" s="1394"/>
    </row>
    <row r="990" spans="2:19" ht="35.1" customHeight="1">
      <c r="B990" s="1392" t="s">
        <v>4691</v>
      </c>
      <c r="C990" s="1974" t="s">
        <v>5535</v>
      </c>
      <c r="D990" s="1974"/>
      <c r="E990" s="1974"/>
      <c r="F990" s="1974"/>
      <c r="G990" s="1974"/>
      <c r="H990" s="1974"/>
      <c r="I990" s="1974"/>
      <c r="J990" s="1974"/>
      <c r="K990" s="1974"/>
      <c r="L990" s="1974"/>
      <c r="M990" s="1974"/>
      <c r="N990" s="1974"/>
      <c r="O990" s="1975"/>
    </row>
    <row r="991" spans="2:19" ht="35.1" customHeight="1" thickBot="1">
      <c r="B991" s="1393" t="s">
        <v>4692</v>
      </c>
      <c r="C991" s="1976" t="s">
        <v>5492</v>
      </c>
      <c r="D991" s="1976"/>
      <c r="E991" s="1976"/>
      <c r="F991" s="1976"/>
      <c r="G991" s="1976"/>
      <c r="H991" s="1976"/>
      <c r="I991" s="1976"/>
      <c r="J991" s="1976"/>
      <c r="K991" s="1976"/>
      <c r="L991" s="1976"/>
      <c r="M991" s="1976"/>
      <c r="N991" s="1976"/>
      <c r="O991" s="1977"/>
    </row>
    <row r="992" spans="2:19" ht="35.1" customHeight="1" thickBot="1">
      <c r="B992" s="1339" t="s">
        <v>4677</v>
      </c>
      <c r="C992" s="1340" t="str">
        <f>"▼cellule "&amp;ADDRESS(ROW(C994),COLUMN(C994),4)&amp;" "&amp;"choisir Portion ou POIDS PRINCIPAL"</f>
        <v>▼cellule C994 choisir Portion ou POIDS PRINCIPAL</v>
      </c>
      <c r="D992" s="1341"/>
      <c r="E992" s="1297"/>
      <c r="F992" s="1297"/>
      <c r="G992" s="1297"/>
      <c r="H992" s="1297"/>
      <c r="I992" s="1297"/>
      <c r="J992" s="1297"/>
      <c r="K992" s="1297"/>
      <c r="L992" s="1297"/>
      <c r="M992" s="1297"/>
      <c r="N992" s="1297"/>
      <c r="O992" s="1297"/>
    </row>
    <row r="993" spans="2:19" ht="35.1" customHeight="1">
      <c r="B993" s="1409" t="s">
        <v>4667</v>
      </c>
      <c r="C993" s="1410" t="s">
        <v>4521</v>
      </c>
      <c r="D993" s="1986" t="s">
        <v>4668</v>
      </c>
      <c r="E993" s="1986"/>
      <c r="F993" s="1344" t="s">
        <v>5471</v>
      </c>
      <c r="G993" s="1345"/>
      <c r="H993" s="1345" t="s">
        <v>5532</v>
      </c>
      <c r="I993" s="1346"/>
      <c r="J993" s="1347" t="str">
        <f>"vous avez choisi"&amp;" "&amp;C994</f>
        <v>vous avez choisi PORTIONS</v>
      </c>
      <c r="K993" s="1348"/>
      <c r="L993" s="1349" t="str">
        <f>IF(AND(G994&lt;&gt;"",K994&lt;&gt;""),"1 seule saisie &gt; Portions ou Principal ?",IF(AND(G994="",ISNUMBER(K994)),K994&amp;" "&amp;M994&amp;" "&amp;J994,IF(AND(K994="",ISNUMBER(G994)),G994&amp;" "&amp;F994,"")))</f>
        <v>1 seule saisie &gt; Portions ou Principal ?</v>
      </c>
      <c r="M993" s="1346"/>
      <c r="N993" s="1346"/>
      <c r="O993" s="1350"/>
      <c r="Q993" s="1305" t="s">
        <v>4558</v>
      </c>
      <c r="R993" s="1305" t="s">
        <v>4559</v>
      </c>
      <c r="S993" s="1305"/>
    </row>
    <row r="994" spans="2:19" ht="35.1" customHeight="1">
      <c r="B994" s="1351" t="s">
        <v>4535</v>
      </c>
      <c r="C994" s="1352" t="s">
        <v>4538</v>
      </c>
      <c r="D994" s="1353" t="s">
        <v>3503</v>
      </c>
      <c r="E994" s="1354">
        <v>10</v>
      </c>
      <c r="F994" s="1355" t="s">
        <v>4678</v>
      </c>
      <c r="G994" s="1356">
        <v>10</v>
      </c>
      <c r="H994" s="1353" t="s">
        <v>4679</v>
      </c>
      <c r="I994" s="1357">
        <v>1.8</v>
      </c>
      <c r="J994" s="1355" t="s">
        <v>4680</v>
      </c>
      <c r="K994" s="1358">
        <v>1.8</v>
      </c>
      <c r="L994" s="1359" t="s">
        <v>4681</v>
      </c>
      <c r="M994" s="1360" t="s">
        <v>1239</v>
      </c>
      <c r="N994" s="1361" t="str">
        <f>"COEFFICIENT "&amp;" "&amp;C994</f>
        <v>COEFFICIENT  PORTIONS</v>
      </c>
      <c r="O994" s="1362">
        <f>IFERROR(IF(C994="PORTIONS",G994/E994,K994/I994),1)</f>
        <v>1</v>
      </c>
      <c r="Q994" s="1326" t="s">
        <v>4563</v>
      </c>
      <c r="R994" s="1327" t="s">
        <v>4564</v>
      </c>
      <c r="S994" s="1327"/>
    </row>
    <row r="995" spans="2:19" ht="35.1" customHeight="1">
      <c r="B995" s="1351" t="s">
        <v>5401</v>
      </c>
      <c r="C995" s="1363">
        <v>80</v>
      </c>
      <c r="D995" s="1364" t="s">
        <v>5402</v>
      </c>
      <c r="E995" s="1365" t="s">
        <v>5415</v>
      </c>
      <c r="F995" s="1364" t="s">
        <v>4682</v>
      </c>
      <c r="G995" s="1366" t="s">
        <v>5472</v>
      </c>
      <c r="H995" s="1353" t="s">
        <v>4683</v>
      </c>
      <c r="I995" s="1367" t="s">
        <v>5532</v>
      </c>
      <c r="J995" s="1353" t="s">
        <v>3891</v>
      </c>
      <c r="K995" s="1368" t="s">
        <v>5416</v>
      </c>
      <c r="L995" s="1369" t="s">
        <v>4684</v>
      </c>
      <c r="M995" s="1370" t="s">
        <v>5470</v>
      </c>
      <c r="N995" s="1371" t="s">
        <v>4685</v>
      </c>
      <c r="O995" s="1372" t="s">
        <v>5410</v>
      </c>
      <c r="Q995" s="1326" t="s">
        <v>5421</v>
      </c>
      <c r="R995" s="1327" t="s">
        <v>5422</v>
      </c>
      <c r="S995" s="1327"/>
    </row>
    <row r="996" spans="2:19" ht="35.1" customHeight="1">
      <c r="B996" s="1373" t="s">
        <v>4686</v>
      </c>
      <c r="C996" s="1979" t="s">
        <v>5487</v>
      </c>
      <c r="D996" s="1979"/>
      <c r="E996" s="1979"/>
      <c r="F996" s="1979"/>
      <c r="G996" s="1979"/>
      <c r="H996" s="1374" t="s">
        <v>5407</v>
      </c>
      <c r="I996" s="1979" t="s">
        <v>5522</v>
      </c>
      <c r="J996" s="1979"/>
      <c r="K996" s="1979"/>
      <c r="L996" s="1374" t="s">
        <v>4687</v>
      </c>
      <c r="M996" s="1980" t="s">
        <v>5533</v>
      </c>
      <c r="N996" s="1980"/>
      <c r="O996" s="1981"/>
      <c r="Q996" s="1326" t="s">
        <v>5425</v>
      </c>
      <c r="R996" s="1327" t="s">
        <v>5426</v>
      </c>
      <c r="S996" s="1327"/>
    </row>
    <row r="997" spans="2:19" ht="35.1" customHeight="1">
      <c r="B997" s="1375"/>
      <c r="C997" s="1297"/>
      <c r="D997" s="1297"/>
      <c r="E997" s="1376"/>
      <c r="F997" s="1377" t="str">
        <f>"cellule "&amp;ADDRESS(ROW(C994),COLUMN(C994),4)</f>
        <v>cellule C994</v>
      </c>
      <c r="G997" s="1378"/>
      <c r="H997" s="1378"/>
      <c r="I997" s="1301"/>
      <c r="J997" s="1301"/>
      <c r="K997" s="1301"/>
      <c r="L997" s="1301"/>
      <c r="M997" s="1301"/>
      <c r="N997" s="1301"/>
      <c r="O997" s="1379"/>
      <c r="Q997" s="1326" t="s">
        <v>5428</v>
      </c>
      <c r="R997" s="1327" t="s">
        <v>5429</v>
      </c>
      <c r="S997" s="1327"/>
    </row>
    <row r="998" spans="2:19" ht="35.1" customHeight="1">
      <c r="B998" s="1380" t="s">
        <v>911</v>
      </c>
      <c r="C998" s="1381" t="s">
        <v>912</v>
      </c>
      <c r="D998" s="1381" t="s">
        <v>3517</v>
      </c>
      <c r="E998" s="1381" t="s">
        <v>914</v>
      </c>
      <c r="F998" s="1382" t="s">
        <v>4514</v>
      </c>
      <c r="G998" s="1382"/>
      <c r="H998" s="1382"/>
      <c r="I998" s="1305" t="s">
        <v>4535</v>
      </c>
      <c r="J998" s="1305" t="s">
        <v>3888</v>
      </c>
      <c r="K998" s="1305"/>
      <c r="L998" s="1305" t="s">
        <v>4536</v>
      </c>
      <c r="M998" s="1305"/>
      <c r="N998" s="1305"/>
      <c r="O998" s="1383"/>
      <c r="Q998" s="1326" t="s">
        <v>5431</v>
      </c>
      <c r="R998" s="1327" t="s">
        <v>5432</v>
      </c>
      <c r="S998" s="1327"/>
    </row>
    <row r="999" spans="2:19" ht="35.1" customHeight="1">
      <c r="B999" s="1384" t="s">
        <v>4668</v>
      </c>
      <c r="C999" s="1385">
        <v>1.8</v>
      </c>
      <c r="D999" s="1386" t="s">
        <v>1239</v>
      </c>
      <c r="E999" s="1387">
        <f>IF(C999="","",IF(OR(D999="KG",D999="L"),ROUND(C999*$O$994,2),ROUND(C999*$O$994,0)))</f>
        <v>1.8</v>
      </c>
      <c r="F999" s="1311" t="s">
        <v>4517</v>
      </c>
      <c r="G999" s="1311"/>
      <c r="H999" s="1311"/>
      <c r="I999" s="1388" t="s">
        <v>4538</v>
      </c>
      <c r="J999" s="1324" t="s">
        <v>4539</v>
      </c>
      <c r="K999" s="1324"/>
      <c r="L999" s="1324" t="s">
        <v>4540</v>
      </c>
      <c r="M999" s="1324"/>
      <c r="N999" s="1324"/>
      <c r="O999" s="1389"/>
    </row>
    <row r="1000" spans="2:19" ht="35.1" customHeight="1">
      <c r="B1000" s="1384" t="s">
        <v>4699</v>
      </c>
      <c r="C1000" s="1385">
        <v>120</v>
      </c>
      <c r="D1000" s="1386" t="s">
        <v>1255</v>
      </c>
      <c r="E1000" s="1387">
        <f>IF(C1000="","",IF(OR(D1000="KG",D1000="L"),ROUND(C1000*$O$994,2),ROUND(C1000*$O$994,0)))</f>
        <v>120</v>
      </c>
      <c r="F1000" s="1311" t="s">
        <v>4523</v>
      </c>
      <c r="G1000" s="1311"/>
      <c r="H1000" s="1311"/>
      <c r="I1000" s="1323" t="s">
        <v>4542</v>
      </c>
      <c r="J1000" s="1324" t="s">
        <v>4543</v>
      </c>
      <c r="K1000" s="1324"/>
      <c r="L1000" s="1324" t="s">
        <v>4544</v>
      </c>
      <c r="M1000" s="1324"/>
      <c r="N1000" s="1324"/>
      <c r="O1000" s="1389"/>
    </row>
    <row r="1001" spans="2:19" ht="35.1" customHeight="1">
      <c r="B1001" s="1384" t="s">
        <v>4700</v>
      </c>
      <c r="C1001" s="1385">
        <v>20</v>
      </c>
      <c r="D1001" s="1386" t="s">
        <v>1289</v>
      </c>
      <c r="E1001" s="1387">
        <f>IF(C1001="","",IF(OR(D1001="KG",D1001="L"),ROUND(C1001*$O$994,2),ROUND(C1001*$O$994,0)))</f>
        <v>20</v>
      </c>
      <c r="F1001" s="1311" t="s">
        <v>4524</v>
      </c>
      <c r="G1001" s="1311"/>
      <c r="H1001" s="1311"/>
      <c r="I1001" s="1982" t="s">
        <v>4548</v>
      </c>
      <c r="J1001" s="1983" t="s">
        <v>4549</v>
      </c>
      <c r="K1001" s="1983"/>
      <c r="L1001" s="1983" t="s">
        <v>4550</v>
      </c>
      <c r="M1001" s="1983"/>
      <c r="N1001" s="1983"/>
      <c r="O1001" s="1984"/>
    </row>
    <row r="1002" spans="2:19" ht="35.1" customHeight="1">
      <c r="B1002" s="1384" t="s">
        <v>4701</v>
      </c>
      <c r="C1002" s="1385">
        <v>5</v>
      </c>
      <c r="D1002" s="1386" t="s">
        <v>1255</v>
      </c>
      <c r="E1002" s="1387">
        <f>IF(C1002="","",IF(OR(D1002="KG",D1002="L"),ROUND(C1002*$O$994,2),ROUND(C1002*$O$994,0)))</f>
        <v>5</v>
      </c>
      <c r="F1002" s="1311" t="s">
        <v>5534</v>
      </c>
      <c r="G1002" s="1311"/>
      <c r="H1002" s="1311"/>
      <c r="I1002" s="1982"/>
      <c r="J1002" s="1983"/>
      <c r="K1002" s="1983"/>
      <c r="L1002" s="1983"/>
      <c r="M1002" s="1983"/>
      <c r="N1002" s="1983"/>
      <c r="O1002" s="1984"/>
    </row>
    <row r="1003" spans="2:19" ht="35.1" customHeight="1">
      <c r="B1003" s="1384" t="s">
        <v>4702</v>
      </c>
      <c r="C1003" s="1385">
        <v>5</v>
      </c>
      <c r="D1003" s="1386" t="s">
        <v>1289</v>
      </c>
      <c r="E1003" s="1387">
        <f>IF(C1003="","",IF(OR(D1003="KG",D1003="L"),ROUND(C1003*$O$994,2),ROUND(C1003*$O$994,0)))</f>
        <v>5</v>
      </c>
      <c r="F1003" s="1311" t="s">
        <v>4525</v>
      </c>
      <c r="G1003" s="1311"/>
      <c r="H1003" s="1311"/>
      <c r="I1003" s="1390"/>
      <c r="J1003" s="1390"/>
      <c r="K1003" s="1390"/>
      <c r="L1003" s="1390"/>
      <c r="M1003" s="1390"/>
      <c r="N1003" s="1390"/>
      <c r="O1003" s="1391"/>
    </row>
    <row r="1004" spans="2:19" ht="35.1" customHeight="1">
      <c r="B1004" s="1375"/>
      <c r="C1004" s="1297"/>
      <c r="D1004" s="1297"/>
      <c r="E1004" s="1297"/>
      <c r="F1004" s="1301"/>
      <c r="G1004" s="1301"/>
      <c r="H1004" s="1301"/>
      <c r="I1004" s="1301"/>
      <c r="J1004" s="1301"/>
      <c r="K1004" s="1301"/>
      <c r="L1004" s="1301"/>
      <c r="M1004" s="1301"/>
      <c r="N1004" s="1301"/>
      <c r="O1004" s="1394"/>
    </row>
    <row r="1005" spans="2:19" ht="35.1" customHeight="1">
      <c r="B1005" s="1392" t="s">
        <v>4691</v>
      </c>
      <c r="C1005" s="1974" t="s">
        <v>5536</v>
      </c>
      <c r="D1005" s="1974"/>
      <c r="E1005" s="1974"/>
      <c r="F1005" s="1974"/>
      <c r="G1005" s="1974"/>
      <c r="H1005" s="1974"/>
      <c r="I1005" s="1974"/>
      <c r="J1005" s="1974"/>
      <c r="K1005" s="1974"/>
      <c r="L1005" s="1974"/>
      <c r="M1005" s="1974"/>
      <c r="N1005" s="1974"/>
      <c r="O1005" s="1975"/>
    </row>
    <row r="1006" spans="2:19" ht="35.1" customHeight="1" thickBot="1">
      <c r="B1006" s="1393" t="s">
        <v>4692</v>
      </c>
      <c r="C1006" s="1976" t="s">
        <v>5492</v>
      </c>
      <c r="D1006" s="1976"/>
      <c r="E1006" s="1976"/>
      <c r="F1006" s="1976"/>
      <c r="G1006" s="1976"/>
      <c r="H1006" s="1976"/>
      <c r="I1006" s="1976"/>
      <c r="J1006" s="1976"/>
      <c r="K1006" s="1976"/>
      <c r="L1006" s="1976"/>
      <c r="M1006" s="1976"/>
      <c r="N1006" s="1976"/>
      <c r="O1006" s="1977"/>
    </row>
    <row r="1007" spans="2:19" ht="35.1" customHeight="1" thickBot="1">
      <c r="B1007" s="1339" t="s">
        <v>4677</v>
      </c>
      <c r="C1007" s="1340" t="str">
        <f>"▼cellule "&amp;ADDRESS(ROW(C1009),COLUMN(C1009),4)&amp;" "&amp;"choisir Portion ou POIDS PRINCIPAL"</f>
        <v>▼cellule C1009 choisir Portion ou POIDS PRINCIPAL</v>
      </c>
      <c r="D1007" s="1341"/>
      <c r="E1007" s="1297"/>
      <c r="F1007" s="1297"/>
      <c r="G1007" s="1297"/>
      <c r="H1007" s="1297"/>
      <c r="I1007" s="1297"/>
      <c r="J1007" s="1297"/>
      <c r="K1007" s="1297"/>
      <c r="L1007" s="1297"/>
      <c r="M1007" s="1297"/>
      <c r="N1007" s="1297"/>
      <c r="O1007" s="1297"/>
    </row>
    <row r="1008" spans="2:19" ht="35.1" customHeight="1">
      <c r="B1008" s="1409" t="s">
        <v>4669</v>
      </c>
      <c r="C1008" s="1410" t="s">
        <v>4521</v>
      </c>
      <c r="D1008" s="1986" t="s">
        <v>4670</v>
      </c>
      <c r="E1008" s="1986"/>
      <c r="F1008" s="1344" t="s">
        <v>5473</v>
      </c>
      <c r="G1008" s="1345"/>
      <c r="H1008" s="1345" t="s">
        <v>5532</v>
      </c>
      <c r="I1008" s="1346"/>
      <c r="J1008" s="1347" t="str">
        <f>"vous avez choisi"&amp;" "&amp;C1009</f>
        <v>vous avez choisi PORTIONS</v>
      </c>
      <c r="K1008" s="1348"/>
      <c r="L1008" s="1349" t="str">
        <f>IF(AND(G1009&lt;&gt;"",K1009&lt;&gt;""),"1 seule saisie &gt; Portions ou Principal ?",IF(AND(G1009="",ISNUMBER(K1009)),K1009&amp;" "&amp;M1009&amp;" "&amp;J1009,IF(AND(K1009="",ISNUMBER(G1009)),G1009&amp;" "&amp;F1009,"")))</f>
        <v>1 seule saisie &gt; Portions ou Principal ?</v>
      </c>
      <c r="M1008" s="1346"/>
      <c r="N1008" s="1346"/>
      <c r="O1008" s="1350"/>
      <c r="Q1008" s="1305" t="s">
        <v>4558</v>
      </c>
      <c r="R1008" s="1305" t="s">
        <v>4559</v>
      </c>
      <c r="S1008" s="1305"/>
    </row>
    <row r="1009" spans="2:19" ht="35.1" customHeight="1">
      <c r="B1009" s="1351" t="s">
        <v>4535</v>
      </c>
      <c r="C1009" s="1352" t="s">
        <v>4538</v>
      </c>
      <c r="D1009" s="1353" t="s">
        <v>3503</v>
      </c>
      <c r="E1009" s="1354">
        <v>10</v>
      </c>
      <c r="F1009" s="1355" t="s">
        <v>4678</v>
      </c>
      <c r="G1009" s="1356">
        <v>10</v>
      </c>
      <c r="H1009" s="1353" t="s">
        <v>4679</v>
      </c>
      <c r="I1009" s="1357">
        <v>1.8</v>
      </c>
      <c r="J1009" s="1355" t="s">
        <v>4680</v>
      </c>
      <c r="K1009" s="1358">
        <v>1.8</v>
      </c>
      <c r="L1009" s="1359" t="s">
        <v>4681</v>
      </c>
      <c r="M1009" s="1360" t="s">
        <v>1239</v>
      </c>
      <c r="N1009" s="1361" t="str">
        <f>"COEFFICIENT "&amp;" "&amp;C1009</f>
        <v>COEFFICIENT  PORTIONS</v>
      </c>
      <c r="O1009" s="1362">
        <f>IFERROR(IF(C1009="PORTIONS",G1009/E1009,K1009/I1009),1)</f>
        <v>1</v>
      </c>
      <c r="Q1009" s="1326" t="s">
        <v>4563</v>
      </c>
      <c r="R1009" s="1327" t="s">
        <v>4564</v>
      </c>
      <c r="S1009" s="1327"/>
    </row>
    <row r="1010" spans="2:19" ht="35.1" customHeight="1">
      <c r="B1010" s="1351" t="s">
        <v>5401</v>
      </c>
      <c r="C1010" s="1363">
        <v>85</v>
      </c>
      <c r="D1010" s="1364" t="s">
        <v>5402</v>
      </c>
      <c r="E1010" s="1365" t="s">
        <v>5415</v>
      </c>
      <c r="F1010" s="1364" t="s">
        <v>4682</v>
      </c>
      <c r="G1010" s="1366" t="s">
        <v>5469</v>
      </c>
      <c r="H1010" s="1353" t="s">
        <v>4683</v>
      </c>
      <c r="I1010" s="1367" t="s">
        <v>5532</v>
      </c>
      <c r="J1010" s="1353" t="s">
        <v>3891</v>
      </c>
      <c r="K1010" s="1368" t="s">
        <v>5416</v>
      </c>
      <c r="L1010" s="1369" t="s">
        <v>4684</v>
      </c>
      <c r="M1010" s="1370" t="s">
        <v>5470</v>
      </c>
      <c r="N1010" s="1371" t="s">
        <v>4685</v>
      </c>
      <c r="O1010" s="1372" t="s">
        <v>5410</v>
      </c>
      <c r="Q1010" s="1326" t="s">
        <v>5421</v>
      </c>
      <c r="R1010" s="1327" t="s">
        <v>5422</v>
      </c>
      <c r="S1010" s="1327"/>
    </row>
    <row r="1011" spans="2:19" ht="35.1" customHeight="1">
      <c r="B1011" s="1373" t="s">
        <v>4686</v>
      </c>
      <c r="C1011" s="1979" t="s">
        <v>5487</v>
      </c>
      <c r="D1011" s="1979"/>
      <c r="E1011" s="1979"/>
      <c r="F1011" s="1979"/>
      <c r="G1011" s="1979"/>
      <c r="H1011" s="1374" t="s">
        <v>5407</v>
      </c>
      <c r="I1011" s="1979" t="s">
        <v>5522</v>
      </c>
      <c r="J1011" s="1979"/>
      <c r="K1011" s="1979"/>
      <c r="L1011" s="1374" t="s">
        <v>4687</v>
      </c>
      <c r="M1011" s="1980" t="s">
        <v>5533</v>
      </c>
      <c r="N1011" s="1980"/>
      <c r="O1011" s="1981"/>
      <c r="Q1011" s="1326" t="s">
        <v>5425</v>
      </c>
      <c r="R1011" s="1327" t="s">
        <v>5426</v>
      </c>
      <c r="S1011" s="1327"/>
    </row>
    <row r="1012" spans="2:19" ht="35.1" customHeight="1">
      <c r="B1012" s="1375"/>
      <c r="C1012" s="1297"/>
      <c r="D1012" s="1297"/>
      <c r="E1012" s="1376"/>
      <c r="F1012" s="1377" t="str">
        <f>"cellule "&amp;ADDRESS(ROW(C1009),COLUMN(C1009),4)</f>
        <v>cellule C1009</v>
      </c>
      <c r="G1012" s="1378"/>
      <c r="H1012" s="1378"/>
      <c r="I1012" s="1301"/>
      <c r="J1012" s="1301"/>
      <c r="K1012" s="1301"/>
      <c r="L1012" s="1301"/>
      <c r="M1012" s="1301"/>
      <c r="N1012" s="1301"/>
      <c r="O1012" s="1379"/>
      <c r="Q1012" s="1326" t="s">
        <v>5428</v>
      </c>
      <c r="R1012" s="1327" t="s">
        <v>5429</v>
      </c>
      <c r="S1012" s="1327"/>
    </row>
    <row r="1013" spans="2:19" ht="35.1" customHeight="1">
      <c r="B1013" s="1380" t="s">
        <v>911</v>
      </c>
      <c r="C1013" s="1381" t="s">
        <v>912</v>
      </c>
      <c r="D1013" s="1381" t="s">
        <v>3517</v>
      </c>
      <c r="E1013" s="1381" t="s">
        <v>914</v>
      </c>
      <c r="F1013" s="1382" t="s">
        <v>4514</v>
      </c>
      <c r="G1013" s="1382"/>
      <c r="H1013" s="1382"/>
      <c r="I1013" s="1305" t="s">
        <v>4535</v>
      </c>
      <c r="J1013" s="1305" t="s">
        <v>3888</v>
      </c>
      <c r="K1013" s="1305"/>
      <c r="L1013" s="1305" t="s">
        <v>4536</v>
      </c>
      <c r="M1013" s="1305"/>
      <c r="N1013" s="1305"/>
      <c r="O1013" s="1383"/>
      <c r="Q1013" s="1326" t="s">
        <v>5431</v>
      </c>
      <c r="R1013" s="1327" t="s">
        <v>5432</v>
      </c>
      <c r="S1013" s="1327"/>
    </row>
    <row r="1014" spans="2:19" ht="35.1" customHeight="1">
      <c r="B1014" s="1384" t="s">
        <v>4670</v>
      </c>
      <c r="C1014" s="1385">
        <v>1.8</v>
      </c>
      <c r="D1014" s="1386" t="s">
        <v>1239</v>
      </c>
      <c r="E1014" s="1387">
        <f>IF(C1014="","",IF(OR(D1014="KG",D1014="L"),ROUND(C1014*$O$1009,2),ROUND(C1014*$O$1009,0)))</f>
        <v>1.8</v>
      </c>
      <c r="F1014" s="1311" t="s">
        <v>4517</v>
      </c>
      <c r="G1014" s="1311"/>
      <c r="H1014" s="1311"/>
      <c r="I1014" s="1388" t="s">
        <v>4538</v>
      </c>
      <c r="J1014" s="1324" t="s">
        <v>4539</v>
      </c>
      <c r="K1014" s="1324"/>
      <c r="L1014" s="1324" t="s">
        <v>4540</v>
      </c>
      <c r="M1014" s="1324"/>
      <c r="N1014" s="1324"/>
      <c r="O1014" s="1389"/>
    </row>
    <row r="1015" spans="2:19" ht="35.1" customHeight="1">
      <c r="B1015" s="1384" t="s">
        <v>4699</v>
      </c>
      <c r="C1015" s="1385">
        <v>120</v>
      </c>
      <c r="D1015" s="1386" t="s">
        <v>1255</v>
      </c>
      <c r="E1015" s="1387">
        <f>IF(C1015="","",IF(OR(D1015="KG",D1015="L"),ROUND(C1015*$O$1009,2),ROUND(C1015*$O$1009,0)))</f>
        <v>120</v>
      </c>
      <c r="F1015" s="1311" t="s">
        <v>4523</v>
      </c>
      <c r="G1015" s="1311"/>
      <c r="H1015" s="1311"/>
      <c r="I1015" s="1323" t="s">
        <v>4542</v>
      </c>
      <c r="J1015" s="1324" t="s">
        <v>4543</v>
      </c>
      <c r="K1015" s="1324"/>
      <c r="L1015" s="1324" t="s">
        <v>4544</v>
      </c>
      <c r="M1015" s="1324"/>
      <c r="N1015" s="1324"/>
      <c r="O1015" s="1389"/>
    </row>
    <row r="1016" spans="2:19" ht="35.1" customHeight="1">
      <c r="B1016" s="1384" t="s">
        <v>4700</v>
      </c>
      <c r="C1016" s="1385">
        <v>20</v>
      </c>
      <c r="D1016" s="1386" t="s">
        <v>1289</v>
      </c>
      <c r="E1016" s="1387">
        <f>IF(C1016="","",IF(OR(D1016="KG",D1016="L"),ROUND(C1016*$O$1009,2),ROUND(C1016*$O$1009,0)))</f>
        <v>20</v>
      </c>
      <c r="F1016" s="1311" t="s">
        <v>4524</v>
      </c>
      <c r="G1016" s="1311"/>
      <c r="H1016" s="1311"/>
      <c r="I1016" s="1982" t="s">
        <v>4548</v>
      </c>
      <c r="J1016" s="1983" t="s">
        <v>4549</v>
      </c>
      <c r="K1016" s="1983"/>
      <c r="L1016" s="1983" t="s">
        <v>4550</v>
      </c>
      <c r="M1016" s="1983"/>
      <c r="N1016" s="1983"/>
      <c r="O1016" s="1984"/>
    </row>
    <row r="1017" spans="2:19" ht="35.1" customHeight="1">
      <c r="B1017" s="1384" t="s">
        <v>4701</v>
      </c>
      <c r="C1017" s="1385">
        <v>5</v>
      </c>
      <c r="D1017" s="1386" t="s">
        <v>1255</v>
      </c>
      <c r="E1017" s="1387">
        <f>IF(C1017="","",IF(OR(D1017="KG",D1017="L"),ROUND(C1017*$O$1009,2),ROUND(C1017*$O$1009,0)))</f>
        <v>5</v>
      </c>
      <c r="F1017" s="1311" t="s">
        <v>5534</v>
      </c>
      <c r="G1017" s="1311"/>
      <c r="H1017" s="1311"/>
      <c r="I1017" s="1982"/>
      <c r="J1017" s="1983"/>
      <c r="K1017" s="1983"/>
      <c r="L1017" s="1983"/>
      <c r="M1017" s="1983"/>
      <c r="N1017" s="1983"/>
      <c r="O1017" s="1984"/>
    </row>
    <row r="1018" spans="2:19" ht="35.1" customHeight="1">
      <c r="B1018" s="1384" t="s">
        <v>4702</v>
      </c>
      <c r="C1018" s="1385">
        <v>5</v>
      </c>
      <c r="D1018" s="1386" t="s">
        <v>1289</v>
      </c>
      <c r="E1018" s="1387">
        <f>IF(C1018="","",IF(OR(D1018="KG",D1018="L"),ROUND(C1018*$O$1009,2),ROUND(C1018*$O$1009,0)))</f>
        <v>5</v>
      </c>
      <c r="F1018" s="1311" t="s">
        <v>4525</v>
      </c>
      <c r="G1018" s="1311"/>
      <c r="H1018" s="1311"/>
      <c r="I1018" s="1390"/>
      <c r="J1018" s="1390"/>
      <c r="K1018" s="1390"/>
      <c r="L1018" s="1390"/>
      <c r="M1018" s="1390"/>
      <c r="N1018" s="1390"/>
      <c r="O1018" s="1391"/>
    </row>
    <row r="1019" spans="2:19" ht="35.1" customHeight="1">
      <c r="B1019" s="1375"/>
      <c r="C1019" s="1297"/>
      <c r="D1019" s="1297"/>
      <c r="E1019" s="1297"/>
      <c r="F1019" s="1301"/>
      <c r="G1019" s="1301"/>
      <c r="H1019" s="1301"/>
      <c r="I1019" s="1301"/>
      <c r="J1019" s="1301"/>
      <c r="K1019" s="1301"/>
      <c r="L1019" s="1301"/>
      <c r="M1019" s="1301"/>
      <c r="N1019" s="1301"/>
      <c r="O1019" s="1394"/>
    </row>
    <row r="1020" spans="2:19" ht="35.1" customHeight="1">
      <c r="B1020" s="1392" t="s">
        <v>4691</v>
      </c>
      <c r="C1020" s="1974" t="s">
        <v>5537</v>
      </c>
      <c r="D1020" s="1974"/>
      <c r="E1020" s="1974"/>
      <c r="F1020" s="1974"/>
      <c r="G1020" s="1974"/>
      <c r="H1020" s="1974"/>
      <c r="I1020" s="1974"/>
      <c r="J1020" s="1974"/>
      <c r="K1020" s="1974"/>
      <c r="L1020" s="1974"/>
      <c r="M1020" s="1974"/>
      <c r="N1020" s="1974"/>
      <c r="O1020" s="1975"/>
    </row>
    <row r="1021" spans="2:19" ht="35.1" customHeight="1" thickBot="1">
      <c r="B1021" s="1393" t="s">
        <v>4692</v>
      </c>
      <c r="C1021" s="1976" t="s">
        <v>5492</v>
      </c>
      <c r="D1021" s="1976"/>
      <c r="E1021" s="1976"/>
      <c r="F1021" s="1976"/>
      <c r="G1021" s="1976"/>
      <c r="H1021" s="1976"/>
      <c r="I1021" s="1976"/>
      <c r="J1021" s="1976"/>
      <c r="K1021" s="1976"/>
      <c r="L1021" s="1976"/>
      <c r="M1021" s="1976"/>
      <c r="N1021" s="1976"/>
      <c r="O1021" s="1977"/>
    </row>
    <row r="1022" spans="2:19" ht="35.1" customHeight="1" thickBot="1">
      <c r="B1022" s="1339" t="s">
        <v>4677</v>
      </c>
      <c r="C1022" s="1340" t="str">
        <f>"▼cellule "&amp;ADDRESS(ROW(C1024),COLUMN(C1024),4)&amp;" "&amp;"choisir Portion ou POIDS PRINCIPAL"</f>
        <v>▼cellule C1024 choisir Portion ou POIDS PRINCIPAL</v>
      </c>
      <c r="D1022" s="1341"/>
      <c r="E1022" s="1297"/>
      <c r="F1022" s="1297"/>
      <c r="G1022" s="1297"/>
      <c r="H1022" s="1297"/>
      <c r="I1022" s="1297"/>
      <c r="J1022" s="1297"/>
      <c r="K1022" s="1297"/>
      <c r="L1022" s="1297"/>
      <c r="M1022" s="1297"/>
      <c r="N1022" s="1297"/>
      <c r="O1022" s="1297"/>
    </row>
    <row r="1023" spans="2:19" ht="35.1" customHeight="1">
      <c r="B1023" s="1409" t="s">
        <v>4671</v>
      </c>
      <c r="C1023" s="1410" t="s">
        <v>4521</v>
      </c>
      <c r="D1023" s="1986" t="s">
        <v>5474</v>
      </c>
      <c r="E1023" s="1986"/>
      <c r="F1023" s="1344" t="s">
        <v>5475</v>
      </c>
      <c r="G1023" s="1345"/>
      <c r="H1023" s="1345" t="s">
        <v>5532</v>
      </c>
      <c r="I1023" s="1346"/>
      <c r="J1023" s="1347" t="str">
        <f>"vous avez choisi"&amp;" "&amp;C1024</f>
        <v>vous avez choisi PORTIONS</v>
      </c>
      <c r="K1023" s="1348"/>
      <c r="L1023" s="1349" t="str">
        <f>IF(AND(G1024&lt;&gt;"",K1024&lt;&gt;""),"1 seule saisie &gt; Portions ou Principal ?",IF(AND(G1024="",ISNUMBER(K1024)),K1024&amp;" "&amp;M1024&amp;" "&amp;J1024,IF(AND(K1024="",ISNUMBER(G1024)),G1024&amp;" "&amp;F1024,"")))</f>
        <v>1 seule saisie &gt; Portions ou Principal ?</v>
      </c>
      <c r="M1023" s="1346"/>
      <c r="N1023" s="1346"/>
      <c r="O1023" s="1350"/>
      <c r="Q1023" s="1305" t="s">
        <v>4558</v>
      </c>
      <c r="R1023" s="1305" t="s">
        <v>4559</v>
      </c>
      <c r="S1023" s="1305"/>
    </row>
    <row r="1024" spans="2:19" ht="35.1" customHeight="1">
      <c r="B1024" s="1351" t="s">
        <v>4535</v>
      </c>
      <c r="C1024" s="1352" t="s">
        <v>4538</v>
      </c>
      <c r="D1024" s="1353" t="s">
        <v>3503</v>
      </c>
      <c r="E1024" s="1354">
        <v>10</v>
      </c>
      <c r="F1024" s="1355" t="s">
        <v>4678</v>
      </c>
      <c r="G1024" s="1356">
        <v>10</v>
      </c>
      <c r="H1024" s="1353" t="s">
        <v>4679</v>
      </c>
      <c r="I1024" s="1357">
        <v>1.8</v>
      </c>
      <c r="J1024" s="1355" t="s">
        <v>4680</v>
      </c>
      <c r="K1024" s="1358">
        <v>1.8</v>
      </c>
      <c r="L1024" s="1359" t="s">
        <v>4681</v>
      </c>
      <c r="M1024" s="1360" t="s">
        <v>1239</v>
      </c>
      <c r="N1024" s="1361" t="str">
        <f>"COEFFICIENT "&amp;" "&amp;C1024</f>
        <v>COEFFICIENT  PORTIONS</v>
      </c>
      <c r="O1024" s="1362">
        <f>IFERROR(IF(C1024="PORTIONS",G1024/E1024,K1024/I1024),1)</f>
        <v>1</v>
      </c>
      <c r="Q1024" s="1326" t="s">
        <v>4563</v>
      </c>
      <c r="R1024" s="1327" t="s">
        <v>4564</v>
      </c>
      <c r="S1024" s="1327"/>
    </row>
    <row r="1025" spans="2:19" ht="35.1" customHeight="1">
      <c r="B1025" s="1351" t="s">
        <v>5401</v>
      </c>
      <c r="C1025" s="1363">
        <v>80</v>
      </c>
      <c r="D1025" s="1364" t="s">
        <v>5402</v>
      </c>
      <c r="E1025" s="1365" t="s">
        <v>5415</v>
      </c>
      <c r="F1025" s="1364" t="s">
        <v>4682</v>
      </c>
      <c r="G1025" s="1366" t="s">
        <v>5472</v>
      </c>
      <c r="H1025" s="1353" t="s">
        <v>4683</v>
      </c>
      <c r="I1025" s="1367" t="s">
        <v>5532</v>
      </c>
      <c r="J1025" s="1353" t="s">
        <v>3891</v>
      </c>
      <c r="K1025" s="1368" t="s">
        <v>5416</v>
      </c>
      <c r="L1025" s="1369" t="s">
        <v>4684</v>
      </c>
      <c r="M1025" s="1370" t="s">
        <v>5470</v>
      </c>
      <c r="N1025" s="1371" t="s">
        <v>4685</v>
      </c>
      <c r="O1025" s="1372" t="s">
        <v>5410</v>
      </c>
      <c r="Q1025" s="1326" t="s">
        <v>5421</v>
      </c>
      <c r="R1025" s="1327" t="s">
        <v>5422</v>
      </c>
      <c r="S1025" s="1327"/>
    </row>
    <row r="1026" spans="2:19" ht="35.1" customHeight="1">
      <c r="B1026" s="1373" t="s">
        <v>4686</v>
      </c>
      <c r="C1026" s="1979" t="s">
        <v>5487</v>
      </c>
      <c r="D1026" s="1979"/>
      <c r="E1026" s="1979"/>
      <c r="F1026" s="1979"/>
      <c r="G1026" s="1979"/>
      <c r="H1026" s="1374" t="s">
        <v>5407</v>
      </c>
      <c r="I1026" s="1979" t="s">
        <v>5522</v>
      </c>
      <c r="J1026" s="1979"/>
      <c r="K1026" s="1979"/>
      <c r="L1026" s="1374" t="s">
        <v>4687</v>
      </c>
      <c r="M1026" s="1980" t="s">
        <v>5533</v>
      </c>
      <c r="N1026" s="1980"/>
      <c r="O1026" s="1981"/>
      <c r="Q1026" s="1326" t="s">
        <v>5425</v>
      </c>
      <c r="R1026" s="1327" t="s">
        <v>5426</v>
      </c>
      <c r="S1026" s="1327"/>
    </row>
    <row r="1027" spans="2:19" ht="35.1" customHeight="1">
      <c r="B1027" s="1375"/>
      <c r="C1027" s="1297"/>
      <c r="D1027" s="1297"/>
      <c r="E1027" s="1376"/>
      <c r="F1027" s="1377" t="str">
        <f>"cellule "&amp;ADDRESS(ROW(C1024),COLUMN(C1024),4)</f>
        <v>cellule C1024</v>
      </c>
      <c r="G1027" s="1378"/>
      <c r="H1027" s="1378"/>
      <c r="I1027" s="1301"/>
      <c r="J1027" s="1301"/>
      <c r="K1027" s="1301"/>
      <c r="L1027" s="1301"/>
      <c r="M1027" s="1301"/>
      <c r="N1027" s="1301"/>
      <c r="O1027" s="1379"/>
      <c r="Q1027" s="1326" t="s">
        <v>5428</v>
      </c>
      <c r="R1027" s="1327" t="s">
        <v>5429</v>
      </c>
      <c r="S1027" s="1327"/>
    </row>
    <row r="1028" spans="2:19" ht="35.1" customHeight="1">
      <c r="B1028" s="1380" t="s">
        <v>911</v>
      </c>
      <c r="C1028" s="1381" t="s">
        <v>912</v>
      </c>
      <c r="D1028" s="1381" t="s">
        <v>3517</v>
      </c>
      <c r="E1028" s="1381" t="s">
        <v>914</v>
      </c>
      <c r="F1028" s="1382" t="s">
        <v>4514</v>
      </c>
      <c r="G1028" s="1382"/>
      <c r="H1028" s="1382"/>
      <c r="I1028" s="1305" t="s">
        <v>4535</v>
      </c>
      <c r="J1028" s="1305" t="s">
        <v>3888</v>
      </c>
      <c r="K1028" s="1305"/>
      <c r="L1028" s="1305" t="s">
        <v>4536</v>
      </c>
      <c r="M1028" s="1305"/>
      <c r="N1028" s="1305"/>
      <c r="O1028" s="1383"/>
      <c r="Q1028" s="1326" t="s">
        <v>5431</v>
      </c>
      <c r="R1028" s="1327" t="s">
        <v>5432</v>
      </c>
      <c r="S1028" s="1327"/>
    </row>
    <row r="1029" spans="2:19" ht="35.1" customHeight="1">
      <c r="B1029" s="1384" t="s">
        <v>5474</v>
      </c>
      <c r="C1029" s="1385">
        <v>1.8</v>
      </c>
      <c r="D1029" s="1386" t="s">
        <v>1239</v>
      </c>
      <c r="E1029" s="1387">
        <f>IF(C1029="","",IF(OR(D1029="KG",D1029="L"),ROUND(C1029*$O$1024,2),ROUND(C1029*$O$1024,0)))</f>
        <v>1.8</v>
      </c>
      <c r="F1029" s="1311" t="s">
        <v>4517</v>
      </c>
      <c r="G1029" s="1311"/>
      <c r="H1029" s="1311"/>
      <c r="I1029" s="1388" t="s">
        <v>4538</v>
      </c>
      <c r="J1029" s="1324" t="s">
        <v>4539</v>
      </c>
      <c r="K1029" s="1324"/>
      <c r="L1029" s="1324" t="s">
        <v>4540</v>
      </c>
      <c r="M1029" s="1324"/>
      <c r="N1029" s="1324"/>
      <c r="O1029" s="1389"/>
    </row>
    <row r="1030" spans="2:19" ht="35.1" customHeight="1">
      <c r="B1030" s="1384" t="s">
        <v>4699</v>
      </c>
      <c r="C1030" s="1385">
        <v>120</v>
      </c>
      <c r="D1030" s="1386" t="s">
        <v>1255</v>
      </c>
      <c r="E1030" s="1387">
        <f>IF(C1030="","",IF(OR(D1030="KG",D1030="L"),ROUND(C1030*$O$1024,2),ROUND(C1030*$O$1024,0)))</f>
        <v>120</v>
      </c>
      <c r="F1030" s="1311" t="s">
        <v>4523</v>
      </c>
      <c r="G1030" s="1311"/>
      <c r="H1030" s="1311"/>
      <c r="I1030" s="1323" t="s">
        <v>4542</v>
      </c>
      <c r="J1030" s="1324" t="s">
        <v>4543</v>
      </c>
      <c r="K1030" s="1324"/>
      <c r="L1030" s="1324" t="s">
        <v>4544</v>
      </c>
      <c r="M1030" s="1324"/>
      <c r="N1030" s="1324"/>
      <c r="O1030" s="1389"/>
    </row>
    <row r="1031" spans="2:19" ht="35.1" customHeight="1">
      <c r="B1031" s="1384" t="s">
        <v>4700</v>
      </c>
      <c r="C1031" s="1385">
        <v>20</v>
      </c>
      <c r="D1031" s="1386" t="s">
        <v>1289</v>
      </c>
      <c r="E1031" s="1387">
        <f>IF(C1031="","",IF(OR(D1031="KG",D1031="L"),ROUND(C1031*$O$1024,2),ROUND(C1031*$O$1024,0)))</f>
        <v>20</v>
      </c>
      <c r="F1031" s="1311" t="s">
        <v>4524</v>
      </c>
      <c r="G1031" s="1311"/>
      <c r="H1031" s="1311"/>
      <c r="I1031" s="1982" t="s">
        <v>4548</v>
      </c>
      <c r="J1031" s="1983" t="s">
        <v>4549</v>
      </c>
      <c r="K1031" s="1983"/>
      <c r="L1031" s="1983" t="s">
        <v>4550</v>
      </c>
      <c r="M1031" s="1983"/>
      <c r="N1031" s="1983"/>
      <c r="O1031" s="1984"/>
    </row>
    <row r="1032" spans="2:19" ht="35.1" customHeight="1">
      <c r="B1032" s="1384" t="s">
        <v>4701</v>
      </c>
      <c r="C1032" s="1385">
        <v>5</v>
      </c>
      <c r="D1032" s="1386" t="s">
        <v>1255</v>
      </c>
      <c r="E1032" s="1387">
        <f>IF(C1032="","",IF(OR(D1032="KG",D1032="L"),ROUND(C1032*$O$1024,2),ROUND(C1032*$O$1024,0)))</f>
        <v>5</v>
      </c>
      <c r="F1032" s="1311" t="s">
        <v>5534</v>
      </c>
      <c r="G1032" s="1311"/>
      <c r="H1032" s="1311"/>
      <c r="I1032" s="1982"/>
      <c r="J1032" s="1983"/>
      <c r="K1032" s="1983"/>
      <c r="L1032" s="1983"/>
      <c r="M1032" s="1983"/>
      <c r="N1032" s="1983"/>
      <c r="O1032" s="1984"/>
    </row>
    <row r="1033" spans="2:19" ht="35.1" customHeight="1">
      <c r="B1033" s="1384" t="s">
        <v>4702</v>
      </c>
      <c r="C1033" s="1385">
        <v>5</v>
      </c>
      <c r="D1033" s="1386" t="s">
        <v>1289</v>
      </c>
      <c r="E1033" s="1387">
        <f>IF(C1033="","",IF(OR(D1033="KG",D1033="L"),ROUND(C1033*$O$1024,2),ROUND(C1033*$O$1024,0)))</f>
        <v>5</v>
      </c>
      <c r="F1033" s="1311" t="s">
        <v>4525</v>
      </c>
      <c r="G1033" s="1311"/>
      <c r="H1033" s="1311"/>
      <c r="I1033" s="1390"/>
      <c r="J1033" s="1390"/>
      <c r="K1033" s="1390"/>
      <c r="L1033" s="1390"/>
      <c r="M1033" s="1390"/>
      <c r="N1033" s="1390"/>
      <c r="O1033" s="1391"/>
    </row>
    <row r="1034" spans="2:19" ht="35.1" customHeight="1">
      <c r="B1034" s="1375"/>
      <c r="C1034" s="1297"/>
      <c r="D1034" s="1297"/>
      <c r="E1034" s="1297"/>
      <c r="F1034" s="1301"/>
      <c r="G1034" s="1301"/>
      <c r="H1034" s="1301"/>
      <c r="I1034" s="1301"/>
      <c r="J1034" s="1301"/>
      <c r="K1034" s="1301"/>
      <c r="L1034" s="1301"/>
      <c r="M1034" s="1301"/>
      <c r="N1034" s="1301"/>
      <c r="O1034" s="1394"/>
    </row>
    <row r="1035" spans="2:19" ht="35.1" customHeight="1">
      <c r="B1035" s="1392" t="s">
        <v>4691</v>
      </c>
      <c r="C1035" s="1974" t="s">
        <v>5538</v>
      </c>
      <c r="D1035" s="1974"/>
      <c r="E1035" s="1974"/>
      <c r="F1035" s="1974"/>
      <c r="G1035" s="1974"/>
      <c r="H1035" s="1974"/>
      <c r="I1035" s="1974"/>
      <c r="J1035" s="1974"/>
      <c r="K1035" s="1974"/>
      <c r="L1035" s="1974"/>
      <c r="M1035" s="1974"/>
      <c r="N1035" s="1974"/>
      <c r="O1035" s="1975"/>
    </row>
    <row r="1036" spans="2:19" ht="35.1" customHeight="1" thickBot="1">
      <c r="B1036" s="1393" t="s">
        <v>4692</v>
      </c>
      <c r="C1036" s="1976" t="s">
        <v>5492</v>
      </c>
      <c r="D1036" s="1976"/>
      <c r="E1036" s="1976"/>
      <c r="F1036" s="1976"/>
      <c r="G1036" s="1976"/>
      <c r="H1036" s="1976"/>
      <c r="I1036" s="1976"/>
      <c r="J1036" s="1976"/>
      <c r="K1036" s="1976"/>
      <c r="L1036" s="1976"/>
      <c r="M1036" s="1976"/>
      <c r="N1036" s="1976"/>
      <c r="O1036" s="1977"/>
    </row>
    <row r="1037" spans="2:19" ht="35.1" customHeight="1" thickBot="1">
      <c r="B1037" s="1339" t="s">
        <v>4677</v>
      </c>
      <c r="C1037" s="1340" t="str">
        <f>"▼cellule "&amp;ADDRESS(ROW(C1039),COLUMN(C1039),4)&amp;" "&amp;"choisir Portion ou POIDS PRINCIPAL"</f>
        <v>▼cellule C1039 choisir Portion ou POIDS PRINCIPAL</v>
      </c>
      <c r="D1037" s="1341"/>
      <c r="E1037" s="1297"/>
      <c r="F1037" s="1297"/>
      <c r="G1037" s="1297"/>
      <c r="H1037" s="1297"/>
      <c r="I1037" s="1297"/>
      <c r="J1037" s="1297"/>
      <c r="K1037" s="1297"/>
      <c r="L1037" s="1297"/>
      <c r="M1037" s="1297"/>
      <c r="N1037" s="1297"/>
      <c r="O1037" s="1297"/>
    </row>
    <row r="1038" spans="2:19" ht="35.1" customHeight="1">
      <c r="B1038" s="1411" t="s">
        <v>4672</v>
      </c>
      <c r="C1038" s="1412" t="s">
        <v>2122</v>
      </c>
      <c r="D1038" s="1985" t="s">
        <v>5476</v>
      </c>
      <c r="E1038" s="1985"/>
      <c r="F1038" s="1344" t="s">
        <v>5477</v>
      </c>
      <c r="G1038" s="1345"/>
      <c r="H1038" s="1345" t="s">
        <v>5539</v>
      </c>
      <c r="I1038" s="1346"/>
      <c r="J1038" s="1347" t="str">
        <f>"vous avez choisi"&amp;" "&amp;C1039</f>
        <v>vous avez choisi PORTIONS</v>
      </c>
      <c r="K1038" s="1348"/>
      <c r="L1038" s="1349" t="str">
        <f>IF(AND(G1039&lt;&gt;"",K1039&lt;&gt;""),"1 seule saisie &gt; Portions ou Principal ?",IF(AND(G1039="",ISNUMBER(K1039)),K1039&amp;" "&amp;M1039&amp;" "&amp;J1039,IF(AND(K1039="",ISNUMBER(G1039)),G1039&amp;" "&amp;F1039,"")))</f>
        <v>1 seule saisie &gt; Portions ou Principal ?</v>
      </c>
      <c r="M1038" s="1346"/>
      <c r="N1038" s="1346"/>
      <c r="O1038" s="1350"/>
      <c r="Q1038" s="1305" t="s">
        <v>4558</v>
      </c>
      <c r="R1038" s="1305" t="s">
        <v>4559</v>
      </c>
      <c r="S1038" s="1305"/>
    </row>
    <row r="1039" spans="2:19" ht="35.1" customHeight="1">
      <c r="B1039" s="1351" t="s">
        <v>4535</v>
      </c>
      <c r="C1039" s="1352" t="s">
        <v>4538</v>
      </c>
      <c r="D1039" s="1353" t="s">
        <v>3503</v>
      </c>
      <c r="E1039" s="1354">
        <v>10</v>
      </c>
      <c r="F1039" s="1355" t="s">
        <v>4678</v>
      </c>
      <c r="G1039" s="1356">
        <v>10</v>
      </c>
      <c r="H1039" s="1353" t="s">
        <v>4679</v>
      </c>
      <c r="I1039" s="1357">
        <v>0.32</v>
      </c>
      <c r="J1039" s="1355" t="s">
        <v>4680</v>
      </c>
      <c r="K1039" s="1358">
        <v>0.32</v>
      </c>
      <c r="L1039" s="1359" t="s">
        <v>4681</v>
      </c>
      <c r="M1039" s="1360" t="s">
        <v>1239</v>
      </c>
      <c r="N1039" s="1361" t="str">
        <f>"COEFFICIENT "&amp;" "&amp;C1039</f>
        <v>COEFFICIENT  PORTIONS</v>
      </c>
      <c r="O1039" s="1362">
        <f>IFERROR(IF(C1039="PORTIONS",G1039/E1039,K1039/I1039),1)</f>
        <v>1</v>
      </c>
      <c r="Q1039" s="1326" t="s">
        <v>4563</v>
      </c>
      <c r="R1039" s="1327" t="s">
        <v>4564</v>
      </c>
      <c r="S1039" s="1327"/>
    </row>
    <row r="1040" spans="2:19" ht="35.1" customHeight="1">
      <c r="B1040" s="1351" t="s">
        <v>5401</v>
      </c>
      <c r="C1040" s="1363">
        <v>85</v>
      </c>
      <c r="D1040" s="1364" t="s">
        <v>5402</v>
      </c>
      <c r="E1040" s="1365" t="s">
        <v>5479</v>
      </c>
      <c r="F1040" s="1364" t="s">
        <v>4682</v>
      </c>
      <c r="G1040" s="1366" t="s">
        <v>5480</v>
      </c>
      <c r="H1040" s="1353" t="s">
        <v>4683</v>
      </c>
      <c r="I1040" s="1367" t="s">
        <v>5539</v>
      </c>
      <c r="J1040" s="1353" t="s">
        <v>3891</v>
      </c>
      <c r="K1040" s="1368" t="s">
        <v>5416</v>
      </c>
      <c r="L1040" s="1369" t="s">
        <v>4684</v>
      </c>
      <c r="M1040" s="1370" t="s">
        <v>5481</v>
      </c>
      <c r="N1040" s="1371" t="s">
        <v>4685</v>
      </c>
      <c r="O1040" s="1372" t="s">
        <v>5410</v>
      </c>
      <c r="Q1040" s="1326" t="s">
        <v>5421</v>
      </c>
      <c r="R1040" s="1327" t="s">
        <v>5422</v>
      </c>
      <c r="S1040" s="1327"/>
    </row>
    <row r="1041" spans="2:19" ht="35.1" customHeight="1">
      <c r="B1041" s="1373" t="s">
        <v>4686</v>
      </c>
      <c r="C1041" s="1979" t="s">
        <v>5540</v>
      </c>
      <c r="D1041" s="1979"/>
      <c r="E1041" s="1979"/>
      <c r="F1041" s="1979"/>
      <c r="G1041" s="1979"/>
      <c r="H1041" s="1374" t="s">
        <v>5407</v>
      </c>
      <c r="I1041" s="1979" t="s">
        <v>5541</v>
      </c>
      <c r="J1041" s="1979"/>
      <c r="K1041" s="1979"/>
      <c r="L1041" s="1374" t="s">
        <v>4687</v>
      </c>
      <c r="M1041" s="1980" t="s">
        <v>5542</v>
      </c>
      <c r="N1041" s="1980"/>
      <c r="O1041" s="1981"/>
      <c r="Q1041" s="1326" t="s">
        <v>5425</v>
      </c>
      <c r="R1041" s="1327" t="s">
        <v>5426</v>
      </c>
      <c r="S1041" s="1327"/>
    </row>
    <row r="1042" spans="2:19" ht="35.1" customHeight="1">
      <c r="B1042" s="1375"/>
      <c r="C1042" s="1297"/>
      <c r="D1042" s="1297"/>
      <c r="E1042" s="1376"/>
      <c r="F1042" s="1377" t="str">
        <f>"cellule "&amp;ADDRESS(ROW(C1039),COLUMN(C1039),4)</f>
        <v>cellule C1039</v>
      </c>
      <c r="G1042" s="1378"/>
      <c r="H1042" s="1378"/>
      <c r="I1042" s="1301"/>
      <c r="J1042" s="1301"/>
      <c r="K1042" s="1301"/>
      <c r="L1042" s="1301"/>
      <c r="M1042" s="1301"/>
      <c r="N1042" s="1301"/>
      <c r="O1042" s="1379"/>
      <c r="Q1042" s="1326" t="s">
        <v>5428</v>
      </c>
      <c r="R1042" s="1327" t="s">
        <v>5429</v>
      </c>
      <c r="S1042" s="1327"/>
    </row>
    <row r="1043" spans="2:19" ht="35.1" customHeight="1">
      <c r="B1043" s="1380" t="s">
        <v>911</v>
      </c>
      <c r="C1043" s="1381" t="s">
        <v>912</v>
      </c>
      <c r="D1043" s="1381" t="s">
        <v>3517</v>
      </c>
      <c r="E1043" s="1381" t="s">
        <v>914</v>
      </c>
      <c r="F1043" s="1382" t="s">
        <v>4514</v>
      </c>
      <c r="G1043" s="1382"/>
      <c r="H1043" s="1382"/>
      <c r="I1043" s="1305" t="s">
        <v>4535</v>
      </c>
      <c r="J1043" s="1305" t="s">
        <v>3888</v>
      </c>
      <c r="K1043" s="1305"/>
      <c r="L1043" s="1305" t="s">
        <v>4536</v>
      </c>
      <c r="M1043" s="1305"/>
      <c r="N1043" s="1305"/>
      <c r="O1043" s="1383"/>
      <c r="Q1043" s="1326" t="s">
        <v>5431</v>
      </c>
      <c r="R1043" s="1327" t="s">
        <v>5432</v>
      </c>
      <c r="S1043" s="1327"/>
    </row>
    <row r="1044" spans="2:19" ht="35.1" customHeight="1">
      <c r="B1044" s="1384" t="s">
        <v>5543</v>
      </c>
      <c r="C1044" s="1435">
        <v>0.32</v>
      </c>
      <c r="D1044" s="1386" t="s">
        <v>1239</v>
      </c>
      <c r="E1044" s="1436">
        <f>IF(C1044="","",IF(OR(D1044="KG",D1044="L"),ROUND(C1044*$O$1039,2),ROUND(C1044*$O$1039,0)))</f>
        <v>0.32</v>
      </c>
      <c r="F1044" s="1311" t="s">
        <v>4517</v>
      </c>
      <c r="G1044" s="1311"/>
      <c r="H1044" s="1311"/>
      <c r="I1044" s="1388" t="s">
        <v>4538</v>
      </c>
      <c r="J1044" s="1324" t="s">
        <v>5544</v>
      </c>
      <c r="K1044" s="1324"/>
      <c r="L1044" s="1324" t="s">
        <v>5545</v>
      </c>
      <c r="M1044" s="1324"/>
      <c r="N1044" s="1324"/>
      <c r="O1044" s="1389"/>
    </row>
    <row r="1045" spans="2:19" ht="35.1" customHeight="1">
      <c r="B1045" s="1384" t="s">
        <v>5546</v>
      </c>
      <c r="C1045" s="1435">
        <v>0.6</v>
      </c>
      <c r="D1045" s="1386" t="s">
        <v>1239</v>
      </c>
      <c r="E1045" s="1436">
        <f>IF(C1045="","",IF(OR(D1045="KG",D1045="L"),ROUND(C1045*$O$1039,2),ROUND(C1045*$O$1039,0)))</f>
        <v>0.6</v>
      </c>
      <c r="F1045" s="1311" t="s">
        <v>4523</v>
      </c>
      <c r="G1045" s="1311"/>
      <c r="H1045" s="1311"/>
      <c r="I1045" s="1323" t="s">
        <v>4542</v>
      </c>
      <c r="J1045" s="1324" t="s">
        <v>5547</v>
      </c>
      <c r="K1045" s="1324"/>
      <c r="L1045" s="1324" t="s">
        <v>5548</v>
      </c>
      <c r="M1045" s="1324"/>
      <c r="N1045" s="1324"/>
      <c r="O1045" s="1389"/>
    </row>
    <row r="1046" spans="2:19" ht="35.1" customHeight="1">
      <c r="B1046" s="1384" t="s">
        <v>5549</v>
      </c>
      <c r="C1046" s="1385">
        <v>140</v>
      </c>
      <c r="D1046" s="1386" t="s">
        <v>1255</v>
      </c>
      <c r="E1046" s="1387">
        <f>IF(C1046="","",IF(OR(D1046="KG",D1046="L"),ROUND(C1046*$O$1039,2),ROUND(C1046*$O$1039,0)))</f>
        <v>140</v>
      </c>
      <c r="F1046" s="1311" t="s">
        <v>4524</v>
      </c>
      <c r="G1046" s="1311"/>
      <c r="H1046" s="1311"/>
      <c r="I1046" s="1982" t="s">
        <v>4548</v>
      </c>
      <c r="J1046" s="1983" t="s">
        <v>4549</v>
      </c>
      <c r="K1046" s="1983"/>
      <c r="L1046" s="1983" t="s">
        <v>4550</v>
      </c>
      <c r="M1046" s="1983"/>
      <c r="N1046" s="1983"/>
      <c r="O1046" s="1984"/>
    </row>
    <row r="1047" spans="2:19" ht="35.1" customHeight="1">
      <c r="B1047" s="1384" t="s">
        <v>5550</v>
      </c>
      <c r="C1047" s="1385">
        <v>2</v>
      </c>
      <c r="D1047" s="1386" t="s">
        <v>1255</v>
      </c>
      <c r="E1047" s="1387">
        <f>IF(ISNUMBER(C1047),IF(OR(D1047="KG",D1047="L"),ROUND(C1047*$O$1039,2),ROUND(C1047*$O$1039,0)),"")</f>
        <v>2</v>
      </c>
      <c r="F1047" s="1311" t="s">
        <v>5551</v>
      </c>
      <c r="G1047" s="1311"/>
      <c r="H1047" s="1311"/>
      <c r="I1047" s="1982"/>
      <c r="J1047" s="1983"/>
      <c r="K1047" s="1983"/>
      <c r="L1047" s="1983"/>
      <c r="M1047" s="1983"/>
      <c r="N1047" s="1983"/>
      <c r="O1047" s="1984"/>
    </row>
    <row r="1048" spans="2:19" ht="35.1" customHeight="1">
      <c r="B1048" s="1384" t="s">
        <v>5552</v>
      </c>
      <c r="C1048" s="1385">
        <v>120</v>
      </c>
      <c r="D1048" s="1386" t="s">
        <v>1255</v>
      </c>
      <c r="E1048" s="1387">
        <f>IF(ISNUMBER(C1048),IF(OR(D1048="KG",D1048="L"),ROUND(C1048*$O$1039,2),ROUND(C1048*$O$1039,0)),"")</f>
        <v>120</v>
      </c>
      <c r="F1048" s="1311" t="s">
        <v>4525</v>
      </c>
      <c r="G1048" s="1311"/>
      <c r="H1048" s="1311"/>
      <c r="I1048" s="1390"/>
      <c r="J1048" s="1390"/>
      <c r="K1048" s="1390"/>
      <c r="L1048" s="1390"/>
      <c r="M1048" s="1390"/>
      <c r="N1048" s="1390"/>
      <c r="O1048" s="1391"/>
    </row>
    <row r="1049" spans="2:19" ht="35.1" customHeight="1">
      <c r="B1049" s="1392" t="s">
        <v>4691</v>
      </c>
      <c r="C1049" s="1974" t="s">
        <v>5553</v>
      </c>
      <c r="D1049" s="1974"/>
      <c r="E1049" s="1974"/>
      <c r="F1049" s="1974"/>
      <c r="G1049" s="1974"/>
      <c r="H1049" s="1974"/>
      <c r="I1049" s="1974"/>
      <c r="J1049" s="1974"/>
      <c r="K1049" s="1974"/>
      <c r="L1049" s="1974"/>
      <c r="M1049" s="1974"/>
      <c r="N1049" s="1974"/>
      <c r="O1049" s="1975"/>
    </row>
    <row r="1050" spans="2:19" ht="35.1" customHeight="1" thickBot="1">
      <c r="B1050" s="1393" t="s">
        <v>4692</v>
      </c>
      <c r="C1050" s="1976" t="s">
        <v>5492</v>
      </c>
      <c r="D1050" s="1976"/>
      <c r="E1050" s="1976"/>
      <c r="F1050" s="1976"/>
      <c r="G1050" s="1976"/>
      <c r="H1050" s="1976"/>
      <c r="I1050" s="1976"/>
      <c r="J1050" s="1976"/>
      <c r="K1050" s="1976"/>
      <c r="L1050" s="1976"/>
      <c r="M1050" s="1976"/>
      <c r="N1050" s="1976"/>
      <c r="O1050" s="1977"/>
    </row>
    <row r="1051" spans="2:19" ht="35.1" customHeight="1" thickBot="1">
      <c r="B1051" s="1339" t="s">
        <v>4677</v>
      </c>
      <c r="C1051" s="1340" t="str">
        <f>"▼cellule "&amp;ADDRESS(ROW(C1053),COLUMN(C1053),4)&amp;" "&amp;"choisir Portion ou POIDS PRINCIPAL"</f>
        <v>▼cellule C1053 choisir Portion ou POIDS PRINCIPAL</v>
      </c>
      <c r="D1051" s="1341"/>
      <c r="E1051" s="1297"/>
      <c r="F1051" s="1297"/>
      <c r="G1051" s="1297"/>
      <c r="H1051" s="1297"/>
      <c r="I1051" s="1297"/>
      <c r="J1051" s="1297"/>
      <c r="K1051" s="1297"/>
      <c r="L1051" s="1297"/>
      <c r="M1051" s="1297"/>
      <c r="N1051" s="1297"/>
      <c r="O1051" s="1297"/>
    </row>
    <row r="1052" spans="2:19" ht="35.1" customHeight="1">
      <c r="B1052" s="1411" t="s">
        <v>4673</v>
      </c>
      <c r="C1052" s="1412" t="s">
        <v>2122</v>
      </c>
      <c r="D1052" s="1985" t="s">
        <v>5483</v>
      </c>
      <c r="E1052" s="1985"/>
      <c r="F1052" s="1344" t="s">
        <v>5477</v>
      </c>
      <c r="G1052" s="1345"/>
      <c r="H1052" s="1345" t="s">
        <v>5539</v>
      </c>
      <c r="I1052" s="1346"/>
      <c r="J1052" s="1347" t="str">
        <f>"vous avez choisi"&amp;" "&amp;C1053</f>
        <v>vous avez choisi PORTIONS</v>
      </c>
      <c r="K1052" s="1348"/>
      <c r="L1052" s="1349" t="str">
        <f>IF(AND(G1053&lt;&gt;"",K1053&lt;&gt;""),"1 seule saisie &gt; Portions ou Principal ?",IF(AND(G1053="",ISNUMBER(K1053)),K1053&amp;" "&amp;M1053&amp;" "&amp;J1053,IF(AND(K1053="",ISNUMBER(G1053)),G1053&amp;" "&amp;F1053,"")))</f>
        <v>1 seule saisie &gt; Portions ou Principal ?</v>
      </c>
      <c r="M1052" s="1346"/>
      <c r="N1052" s="1346"/>
      <c r="O1052" s="1350"/>
      <c r="Q1052" s="1305" t="s">
        <v>4558</v>
      </c>
      <c r="R1052" s="1305" t="s">
        <v>4559</v>
      </c>
      <c r="S1052" s="1305"/>
    </row>
    <row r="1053" spans="2:19" ht="35.1" customHeight="1">
      <c r="B1053" s="1351" t="s">
        <v>4535</v>
      </c>
      <c r="C1053" s="1352" t="s">
        <v>4538</v>
      </c>
      <c r="D1053" s="1353" t="s">
        <v>3503</v>
      </c>
      <c r="E1053" s="1354">
        <v>10</v>
      </c>
      <c r="F1053" s="1355" t="s">
        <v>4678</v>
      </c>
      <c r="G1053" s="1356">
        <v>10</v>
      </c>
      <c r="H1053" s="1353" t="s">
        <v>4679</v>
      </c>
      <c r="I1053" s="1357">
        <v>0.32</v>
      </c>
      <c r="J1053" s="1355" t="s">
        <v>4680</v>
      </c>
      <c r="K1053" s="1358">
        <v>0.32</v>
      </c>
      <c r="L1053" s="1359" t="s">
        <v>4681</v>
      </c>
      <c r="M1053" s="1360" t="s">
        <v>1239</v>
      </c>
      <c r="N1053" s="1361" t="str">
        <f>"COEFFICIENT "&amp;" "&amp;C1053</f>
        <v>COEFFICIENT  PORTIONS</v>
      </c>
      <c r="O1053" s="1362">
        <f>IFERROR(IF(C1053="PORTIONS",G1053/E1053,K1053/I1053),1)</f>
        <v>1</v>
      </c>
      <c r="Q1053" s="1326" t="s">
        <v>4563</v>
      </c>
      <c r="R1053" s="1327" t="s">
        <v>4564</v>
      </c>
      <c r="S1053" s="1327"/>
    </row>
    <row r="1054" spans="2:19" ht="35.1" customHeight="1">
      <c r="B1054" s="1351" t="s">
        <v>5401</v>
      </c>
      <c r="C1054" s="1363">
        <v>85</v>
      </c>
      <c r="D1054" s="1364" t="s">
        <v>5402</v>
      </c>
      <c r="E1054" s="1365" t="s">
        <v>5479</v>
      </c>
      <c r="F1054" s="1364" t="s">
        <v>4682</v>
      </c>
      <c r="G1054" s="1366" t="s">
        <v>5480</v>
      </c>
      <c r="H1054" s="1353" t="s">
        <v>4683</v>
      </c>
      <c r="I1054" s="1367" t="s">
        <v>5539</v>
      </c>
      <c r="J1054" s="1353" t="s">
        <v>3891</v>
      </c>
      <c r="K1054" s="1368" t="s">
        <v>5416</v>
      </c>
      <c r="L1054" s="1369" t="s">
        <v>4684</v>
      </c>
      <c r="M1054" s="1370" t="s">
        <v>5481</v>
      </c>
      <c r="N1054" s="1371" t="s">
        <v>4685</v>
      </c>
      <c r="O1054" s="1372" t="s">
        <v>5410</v>
      </c>
      <c r="Q1054" s="1326" t="s">
        <v>5421</v>
      </c>
      <c r="R1054" s="1327" t="s">
        <v>5422</v>
      </c>
      <c r="S1054" s="1327"/>
    </row>
    <row r="1055" spans="2:19" ht="35.1" customHeight="1">
      <c r="B1055" s="1373" t="s">
        <v>4686</v>
      </c>
      <c r="C1055" s="1979" t="s">
        <v>5540</v>
      </c>
      <c r="D1055" s="1979"/>
      <c r="E1055" s="1979"/>
      <c r="F1055" s="1979"/>
      <c r="G1055" s="1979"/>
      <c r="H1055" s="1374" t="s">
        <v>5407</v>
      </c>
      <c r="I1055" s="1979" t="s">
        <v>5541</v>
      </c>
      <c r="J1055" s="1979"/>
      <c r="K1055" s="1979"/>
      <c r="L1055" s="1374" t="s">
        <v>4687</v>
      </c>
      <c r="M1055" s="1980" t="s">
        <v>5542</v>
      </c>
      <c r="N1055" s="1980"/>
      <c r="O1055" s="1981"/>
      <c r="Q1055" s="1326" t="s">
        <v>5425</v>
      </c>
      <c r="R1055" s="1327" t="s">
        <v>5426</v>
      </c>
      <c r="S1055" s="1327"/>
    </row>
    <row r="1056" spans="2:19" ht="35.1" customHeight="1">
      <c r="B1056" s="1375"/>
      <c r="C1056" s="1297"/>
      <c r="D1056" s="1297"/>
      <c r="E1056" s="1376"/>
      <c r="F1056" s="1377" t="str">
        <f>"cellule "&amp;ADDRESS(ROW(C1053),COLUMN(C1053),4)</f>
        <v>cellule C1053</v>
      </c>
      <c r="G1056" s="1378"/>
      <c r="H1056" s="1378"/>
      <c r="I1056" s="1301"/>
      <c r="J1056" s="1301"/>
      <c r="K1056" s="1301"/>
      <c r="L1056" s="1301"/>
      <c r="M1056" s="1301"/>
      <c r="N1056" s="1301"/>
      <c r="O1056" s="1379"/>
      <c r="Q1056" s="1326" t="s">
        <v>5428</v>
      </c>
      <c r="R1056" s="1327" t="s">
        <v>5429</v>
      </c>
      <c r="S1056" s="1327"/>
    </row>
    <row r="1057" spans="2:19" ht="35.1" customHeight="1">
      <c r="B1057" s="1380" t="s">
        <v>911</v>
      </c>
      <c r="C1057" s="1381" t="s">
        <v>912</v>
      </c>
      <c r="D1057" s="1381" t="s">
        <v>3517</v>
      </c>
      <c r="E1057" s="1381" t="s">
        <v>914</v>
      </c>
      <c r="F1057" s="1382" t="s">
        <v>4514</v>
      </c>
      <c r="G1057" s="1382"/>
      <c r="H1057" s="1382"/>
      <c r="I1057" s="1305" t="s">
        <v>4535</v>
      </c>
      <c r="J1057" s="1305" t="s">
        <v>3888</v>
      </c>
      <c r="K1057" s="1305"/>
      <c r="L1057" s="1305" t="s">
        <v>4536</v>
      </c>
      <c r="M1057" s="1305"/>
      <c r="N1057" s="1305"/>
      <c r="O1057" s="1383"/>
      <c r="Q1057" s="1326" t="s">
        <v>5431</v>
      </c>
      <c r="R1057" s="1327" t="s">
        <v>5432</v>
      </c>
      <c r="S1057" s="1327"/>
    </row>
    <row r="1058" spans="2:19" ht="35.1" customHeight="1">
      <c r="B1058" s="1384" t="s">
        <v>5543</v>
      </c>
      <c r="C1058" s="1435">
        <v>0.32</v>
      </c>
      <c r="D1058" s="1386" t="s">
        <v>1239</v>
      </c>
      <c r="E1058" s="1436">
        <f>IF(C1058="","",IF(OR(D1058="KG",D1058="L"),ROUND(C1058*$O$1053,2),ROUND(C1058*$O$1053,0)))</f>
        <v>0.32</v>
      </c>
      <c r="F1058" s="1311" t="s">
        <v>4517</v>
      </c>
      <c r="G1058" s="1311"/>
      <c r="H1058" s="1311"/>
      <c r="I1058" s="1388" t="s">
        <v>4538</v>
      </c>
      <c r="J1058" s="1324" t="s">
        <v>5544</v>
      </c>
      <c r="K1058" s="1324"/>
      <c r="L1058" s="1324" t="s">
        <v>5545</v>
      </c>
      <c r="M1058" s="1324"/>
      <c r="N1058" s="1324"/>
      <c r="O1058" s="1389"/>
    </row>
    <row r="1059" spans="2:19" ht="35.1" customHeight="1">
      <c r="B1059" s="1384" t="s">
        <v>5546</v>
      </c>
      <c r="C1059" s="1435">
        <v>0.6</v>
      </c>
      <c r="D1059" s="1386" t="s">
        <v>1239</v>
      </c>
      <c r="E1059" s="1436">
        <f>IF(C1059="","",IF(OR(D1059="KG",D1059="L"),ROUND(C1059*$O$1053,2),ROUND(C1059*$O$1053,0)))</f>
        <v>0.6</v>
      </c>
      <c r="F1059" s="1311" t="s">
        <v>4523</v>
      </c>
      <c r="G1059" s="1311"/>
      <c r="H1059" s="1311"/>
      <c r="I1059" s="1323" t="s">
        <v>4542</v>
      </c>
      <c r="J1059" s="1324" t="s">
        <v>5547</v>
      </c>
      <c r="K1059" s="1324"/>
      <c r="L1059" s="1324" t="s">
        <v>5548</v>
      </c>
      <c r="M1059" s="1324"/>
      <c r="N1059" s="1324"/>
      <c r="O1059" s="1389"/>
    </row>
    <row r="1060" spans="2:19" ht="35.1" customHeight="1">
      <c r="B1060" s="1384" t="s">
        <v>5549</v>
      </c>
      <c r="C1060" s="1385">
        <v>140</v>
      </c>
      <c r="D1060" s="1386" t="s">
        <v>1255</v>
      </c>
      <c r="E1060" s="1387">
        <f>IF(C1060="","",IF(OR(D1060="KG",D1060="L"),ROUND(C1060*$O$1053,2),ROUND(C1060*$O$1053,0)))</f>
        <v>140</v>
      </c>
      <c r="F1060" s="1311" t="s">
        <v>4524</v>
      </c>
      <c r="G1060" s="1311"/>
      <c r="H1060" s="1311"/>
      <c r="I1060" s="1982" t="s">
        <v>4548</v>
      </c>
      <c r="J1060" s="1983" t="s">
        <v>4549</v>
      </c>
      <c r="K1060" s="1983"/>
      <c r="L1060" s="1983" t="s">
        <v>4550</v>
      </c>
      <c r="M1060" s="1983"/>
      <c r="N1060" s="1983"/>
      <c r="O1060" s="1984"/>
    </row>
    <row r="1061" spans="2:19" ht="35.1" customHeight="1">
      <c r="B1061" s="1384" t="s">
        <v>5550</v>
      </c>
      <c r="C1061" s="1385">
        <v>2</v>
      </c>
      <c r="D1061" s="1386" t="s">
        <v>1255</v>
      </c>
      <c r="E1061" s="1387">
        <f>IF(ISNUMBER(C1061),IF(OR(D1061="KG",D1061="L"),ROUND(C1061*$O$1053,2),ROUND(C1061*$O$1053,0)),"")</f>
        <v>2</v>
      </c>
      <c r="F1061" s="1311" t="s">
        <v>5551</v>
      </c>
      <c r="G1061" s="1311"/>
      <c r="H1061" s="1311"/>
      <c r="I1061" s="1982"/>
      <c r="J1061" s="1983"/>
      <c r="K1061" s="1983"/>
      <c r="L1061" s="1983"/>
      <c r="M1061" s="1983"/>
      <c r="N1061" s="1983"/>
      <c r="O1061" s="1984"/>
    </row>
    <row r="1062" spans="2:19" ht="35.1" customHeight="1">
      <c r="B1062" s="1384" t="s">
        <v>5552</v>
      </c>
      <c r="C1062" s="1385">
        <v>120</v>
      </c>
      <c r="D1062" s="1386" t="s">
        <v>1255</v>
      </c>
      <c r="E1062" s="1387">
        <f>IF(ISNUMBER(C1062),IF(OR(D1062="KG",D1062="L"),ROUND(C1062*$O$1053,2),ROUND(C1062*$O$1053,0)),"")</f>
        <v>120</v>
      </c>
      <c r="F1062" s="1311" t="s">
        <v>4525</v>
      </c>
      <c r="G1062" s="1311"/>
      <c r="H1062" s="1311"/>
      <c r="I1062" s="1390"/>
      <c r="J1062" s="1390"/>
      <c r="K1062" s="1390"/>
      <c r="L1062" s="1390"/>
      <c r="M1062" s="1390"/>
      <c r="N1062" s="1390"/>
      <c r="O1062" s="1391"/>
    </row>
    <row r="1063" spans="2:19" ht="35.1" customHeight="1">
      <c r="B1063" s="1392" t="s">
        <v>4691</v>
      </c>
      <c r="C1063" s="1974" t="s">
        <v>5553</v>
      </c>
      <c r="D1063" s="1974"/>
      <c r="E1063" s="1974"/>
      <c r="F1063" s="1974"/>
      <c r="G1063" s="1974"/>
      <c r="H1063" s="1974"/>
      <c r="I1063" s="1974"/>
      <c r="J1063" s="1974"/>
      <c r="K1063" s="1974"/>
      <c r="L1063" s="1974"/>
      <c r="M1063" s="1974"/>
      <c r="N1063" s="1974"/>
      <c r="O1063" s="1975"/>
    </row>
    <row r="1064" spans="2:19" ht="35.1" customHeight="1" thickBot="1">
      <c r="B1064" s="1393" t="s">
        <v>4692</v>
      </c>
      <c r="C1064" s="1976" t="s">
        <v>5492</v>
      </c>
      <c r="D1064" s="1976"/>
      <c r="E1064" s="1976"/>
      <c r="F1064" s="1976"/>
      <c r="G1064" s="1976"/>
      <c r="H1064" s="1976"/>
      <c r="I1064" s="1976"/>
      <c r="J1064" s="1976"/>
      <c r="K1064" s="1976"/>
      <c r="L1064" s="1976"/>
      <c r="M1064" s="1976"/>
      <c r="N1064" s="1976"/>
      <c r="O1064" s="1977"/>
    </row>
    <row r="1065" spans="2:19" ht="35.1" customHeight="1" thickBot="1">
      <c r="B1065" s="1339" t="s">
        <v>4677</v>
      </c>
      <c r="C1065" s="1340" t="str">
        <f>"▼cellule "&amp;ADDRESS(ROW(C1067),COLUMN(C1067),4)&amp;" "&amp;"choisir Portion ou POIDS PRINCIPAL"</f>
        <v>▼cellule C1067 choisir Portion ou POIDS PRINCIPAL</v>
      </c>
      <c r="D1065" s="1341"/>
      <c r="E1065" s="1297"/>
      <c r="F1065" s="1297"/>
      <c r="G1065" s="1297"/>
      <c r="H1065" s="1297"/>
      <c r="I1065" s="1297"/>
      <c r="J1065" s="1297"/>
      <c r="K1065" s="1297"/>
      <c r="L1065" s="1297"/>
      <c r="M1065" s="1297"/>
      <c r="N1065" s="1297"/>
      <c r="O1065" s="1297"/>
    </row>
    <row r="1066" spans="2:19" ht="35.1" customHeight="1">
      <c r="B1066" s="1411" t="s">
        <v>4674</v>
      </c>
      <c r="C1066" s="1412" t="s">
        <v>2122</v>
      </c>
      <c r="D1066" s="1985" t="s">
        <v>5484</v>
      </c>
      <c r="E1066" s="1985"/>
      <c r="F1066" s="1344" t="s">
        <v>5477</v>
      </c>
      <c r="G1066" s="1345"/>
      <c r="H1066" s="1345" t="s">
        <v>5539</v>
      </c>
      <c r="I1066" s="1346"/>
      <c r="J1066" s="1347" t="str">
        <f>"vous avez choisi"&amp;" "&amp;C1067</f>
        <v>vous avez choisi PORTIONS</v>
      </c>
      <c r="K1066" s="1348"/>
      <c r="L1066" s="1349" t="str">
        <f>IF(AND(G1067&lt;&gt;"",K1067&lt;&gt;""),"1 seule saisie &gt; Portions ou Principal ?",IF(AND(G1067="",ISNUMBER(K1067)),K1067&amp;" "&amp;M1067&amp;" "&amp;J1067,IF(AND(K1067="",ISNUMBER(G1067)),G1067&amp;" "&amp;F1067,"")))</f>
        <v>1 seule saisie &gt; Portions ou Principal ?</v>
      </c>
      <c r="M1066" s="1346"/>
      <c r="N1066" s="1346"/>
      <c r="O1066" s="1350"/>
      <c r="Q1066" s="1305" t="s">
        <v>4558</v>
      </c>
      <c r="R1066" s="1305" t="s">
        <v>4559</v>
      </c>
      <c r="S1066" s="1305"/>
    </row>
    <row r="1067" spans="2:19" ht="35.1" customHeight="1">
      <c r="B1067" s="1351" t="s">
        <v>4535</v>
      </c>
      <c r="C1067" s="1352" t="s">
        <v>4538</v>
      </c>
      <c r="D1067" s="1353" t="s">
        <v>3503</v>
      </c>
      <c r="E1067" s="1354">
        <v>10</v>
      </c>
      <c r="F1067" s="1355" t="s">
        <v>4678</v>
      </c>
      <c r="G1067" s="1356">
        <v>10</v>
      </c>
      <c r="H1067" s="1353" t="s">
        <v>4679</v>
      </c>
      <c r="I1067" s="1357">
        <v>0.32</v>
      </c>
      <c r="J1067" s="1355" t="s">
        <v>4680</v>
      </c>
      <c r="K1067" s="1358">
        <v>0.32</v>
      </c>
      <c r="L1067" s="1359" t="s">
        <v>4681</v>
      </c>
      <c r="M1067" s="1360" t="s">
        <v>1239</v>
      </c>
      <c r="N1067" s="1361" t="str">
        <f>"COEFFICIENT "&amp;" "&amp;C1067</f>
        <v>COEFFICIENT  PORTIONS</v>
      </c>
      <c r="O1067" s="1362">
        <f>IFERROR(IF(C1067="PORTIONS",G1067/E1067,K1067/I1067),1)</f>
        <v>1</v>
      </c>
      <c r="Q1067" s="1326" t="s">
        <v>4563</v>
      </c>
      <c r="R1067" s="1327" t="s">
        <v>4564</v>
      </c>
      <c r="S1067" s="1327"/>
    </row>
    <row r="1068" spans="2:19" ht="35.1" customHeight="1">
      <c r="B1068" s="1351" t="s">
        <v>5401</v>
      </c>
      <c r="C1068" s="1363">
        <v>85</v>
      </c>
      <c r="D1068" s="1364" t="s">
        <v>5402</v>
      </c>
      <c r="E1068" s="1365" t="s">
        <v>5479</v>
      </c>
      <c r="F1068" s="1364" t="s">
        <v>4682</v>
      </c>
      <c r="G1068" s="1366" t="s">
        <v>5480</v>
      </c>
      <c r="H1068" s="1353" t="s">
        <v>4683</v>
      </c>
      <c r="I1068" s="1367" t="s">
        <v>5539</v>
      </c>
      <c r="J1068" s="1353" t="s">
        <v>3891</v>
      </c>
      <c r="K1068" s="1368" t="s">
        <v>5416</v>
      </c>
      <c r="L1068" s="1369" t="s">
        <v>4684</v>
      </c>
      <c r="M1068" s="1370" t="s">
        <v>5481</v>
      </c>
      <c r="N1068" s="1371" t="s">
        <v>4685</v>
      </c>
      <c r="O1068" s="1372" t="s">
        <v>5410</v>
      </c>
      <c r="Q1068" s="1326" t="s">
        <v>5421</v>
      </c>
      <c r="R1068" s="1327" t="s">
        <v>5422</v>
      </c>
      <c r="S1068" s="1327"/>
    </row>
    <row r="1069" spans="2:19" ht="35.1" customHeight="1">
      <c r="B1069" s="1373" t="s">
        <v>4686</v>
      </c>
      <c r="C1069" s="1979" t="s">
        <v>5540</v>
      </c>
      <c r="D1069" s="1979"/>
      <c r="E1069" s="1979"/>
      <c r="F1069" s="1979"/>
      <c r="G1069" s="1979"/>
      <c r="H1069" s="1374" t="s">
        <v>5407</v>
      </c>
      <c r="I1069" s="1979" t="s">
        <v>5541</v>
      </c>
      <c r="J1069" s="1979"/>
      <c r="K1069" s="1979"/>
      <c r="L1069" s="1374" t="s">
        <v>4687</v>
      </c>
      <c r="M1069" s="1980" t="s">
        <v>5542</v>
      </c>
      <c r="N1069" s="1980"/>
      <c r="O1069" s="1981"/>
      <c r="Q1069" s="1326" t="s">
        <v>5425</v>
      </c>
      <c r="R1069" s="1327" t="s">
        <v>5426</v>
      </c>
      <c r="S1069" s="1327"/>
    </row>
    <row r="1070" spans="2:19" ht="35.1" customHeight="1">
      <c r="B1070" s="1375"/>
      <c r="C1070" s="1297"/>
      <c r="D1070" s="1297"/>
      <c r="E1070" s="1376"/>
      <c r="F1070" s="1377" t="str">
        <f>"cellule "&amp;ADDRESS(ROW(C1067),COLUMN(C1067),4)</f>
        <v>cellule C1067</v>
      </c>
      <c r="G1070" s="1378"/>
      <c r="H1070" s="1378"/>
      <c r="I1070" s="1301"/>
      <c r="J1070" s="1301"/>
      <c r="K1070" s="1301"/>
      <c r="L1070" s="1301"/>
      <c r="M1070" s="1301"/>
      <c r="N1070" s="1301"/>
      <c r="O1070" s="1379"/>
      <c r="Q1070" s="1326" t="s">
        <v>5428</v>
      </c>
      <c r="R1070" s="1327" t="s">
        <v>5429</v>
      </c>
      <c r="S1070" s="1327"/>
    </row>
    <row r="1071" spans="2:19" ht="35.1" customHeight="1">
      <c r="B1071" s="1380" t="s">
        <v>911</v>
      </c>
      <c r="C1071" s="1381" t="s">
        <v>912</v>
      </c>
      <c r="D1071" s="1381" t="s">
        <v>3517</v>
      </c>
      <c r="E1071" s="1381" t="s">
        <v>914</v>
      </c>
      <c r="F1071" s="1382" t="s">
        <v>4514</v>
      </c>
      <c r="G1071" s="1382"/>
      <c r="H1071" s="1382"/>
      <c r="I1071" s="1305" t="s">
        <v>4535</v>
      </c>
      <c r="J1071" s="1305" t="s">
        <v>3888</v>
      </c>
      <c r="K1071" s="1305"/>
      <c r="L1071" s="1305" t="s">
        <v>4536</v>
      </c>
      <c r="M1071" s="1305"/>
      <c r="N1071" s="1305"/>
      <c r="O1071" s="1383"/>
      <c r="Q1071" s="1326" t="s">
        <v>5431</v>
      </c>
      <c r="R1071" s="1327" t="s">
        <v>5432</v>
      </c>
      <c r="S1071" s="1327"/>
    </row>
    <row r="1072" spans="2:19" ht="35.1" customHeight="1">
      <c r="B1072" s="1384" t="s">
        <v>5543</v>
      </c>
      <c r="C1072" s="1435">
        <v>0.32</v>
      </c>
      <c r="D1072" s="1386" t="s">
        <v>1239</v>
      </c>
      <c r="E1072" s="1436">
        <f>IF(C1072="","",IF(OR(D1072="KG",D1072="L"),ROUND(C1072*$O$1067,2),ROUND(C1072*$O$1067,0)))</f>
        <v>0.32</v>
      </c>
      <c r="F1072" s="1311" t="s">
        <v>4517</v>
      </c>
      <c r="G1072" s="1311"/>
      <c r="H1072" s="1311"/>
      <c r="I1072" s="1388" t="s">
        <v>4538</v>
      </c>
      <c r="J1072" s="1324" t="s">
        <v>5544</v>
      </c>
      <c r="K1072" s="1324"/>
      <c r="L1072" s="1324" t="s">
        <v>5545</v>
      </c>
      <c r="M1072" s="1324"/>
      <c r="N1072" s="1324"/>
      <c r="O1072" s="1389"/>
    </row>
    <row r="1073" spans="2:19" ht="35.1" customHeight="1">
      <c r="B1073" s="1384" t="s">
        <v>5546</v>
      </c>
      <c r="C1073" s="1435">
        <v>0.6</v>
      </c>
      <c r="D1073" s="1386" t="s">
        <v>1239</v>
      </c>
      <c r="E1073" s="1436">
        <f>IF(C1073="","",IF(OR(D1073="KG",D1073="L"),ROUND(C1073*$O$1067,2),ROUND(C1073*$O$1067,0)))</f>
        <v>0.6</v>
      </c>
      <c r="F1073" s="1311" t="s">
        <v>4523</v>
      </c>
      <c r="G1073" s="1311"/>
      <c r="H1073" s="1311"/>
      <c r="I1073" s="1323" t="s">
        <v>4542</v>
      </c>
      <c r="J1073" s="1324" t="s">
        <v>5547</v>
      </c>
      <c r="K1073" s="1324"/>
      <c r="L1073" s="1324" t="s">
        <v>5548</v>
      </c>
      <c r="M1073" s="1324"/>
      <c r="N1073" s="1324"/>
      <c r="O1073" s="1389"/>
    </row>
    <row r="1074" spans="2:19" ht="35.1" customHeight="1">
      <c r="B1074" s="1384" t="s">
        <v>5549</v>
      </c>
      <c r="C1074" s="1385">
        <v>140</v>
      </c>
      <c r="D1074" s="1386" t="s">
        <v>1255</v>
      </c>
      <c r="E1074" s="1387">
        <f>IF(C1074="","",IF(OR(D1074="KG",D1074="L"),ROUND(C1074*$O$1067,2),ROUND(C1074*$O$1067,0)))</f>
        <v>140</v>
      </c>
      <c r="F1074" s="1311" t="s">
        <v>4524</v>
      </c>
      <c r="G1074" s="1311"/>
      <c r="H1074" s="1311"/>
      <c r="I1074" s="1982" t="s">
        <v>4548</v>
      </c>
      <c r="J1074" s="1983" t="s">
        <v>4549</v>
      </c>
      <c r="K1074" s="1983"/>
      <c r="L1074" s="1983" t="s">
        <v>4550</v>
      </c>
      <c r="M1074" s="1983"/>
      <c r="N1074" s="1983"/>
      <c r="O1074" s="1984"/>
    </row>
    <row r="1075" spans="2:19" ht="35.1" customHeight="1">
      <c r="B1075" s="1384" t="s">
        <v>5550</v>
      </c>
      <c r="C1075" s="1385">
        <v>2</v>
      </c>
      <c r="D1075" s="1386" t="s">
        <v>1255</v>
      </c>
      <c r="E1075" s="1387">
        <f>IF(ISNUMBER(C1075),IF(OR(D1075="KG",D1075="L"),ROUND(C1075*$O$1067,2),ROUND(C1075*$O$1067,0)),"")</f>
        <v>2</v>
      </c>
      <c r="F1075" s="1311" t="s">
        <v>5551</v>
      </c>
      <c r="G1075" s="1311"/>
      <c r="H1075" s="1311"/>
      <c r="I1075" s="1982"/>
      <c r="J1075" s="1983"/>
      <c r="K1075" s="1983"/>
      <c r="L1075" s="1983"/>
      <c r="M1075" s="1983"/>
      <c r="N1075" s="1983"/>
      <c r="O1075" s="1984"/>
    </row>
    <row r="1076" spans="2:19" ht="35.1" customHeight="1">
      <c r="B1076" s="1384" t="s">
        <v>5552</v>
      </c>
      <c r="C1076" s="1385">
        <v>120</v>
      </c>
      <c r="D1076" s="1386" t="s">
        <v>1255</v>
      </c>
      <c r="E1076" s="1387">
        <f>IF(ISNUMBER(C1076),IF(OR(D1076="KG",D1076="L"),ROUND(C1076*$O$1067,2),ROUND(C1076*$O$1067,0)),"")</f>
        <v>120</v>
      </c>
      <c r="F1076" s="1311" t="s">
        <v>4525</v>
      </c>
      <c r="G1076" s="1311"/>
      <c r="H1076" s="1311"/>
      <c r="I1076" s="1390"/>
      <c r="J1076" s="1390"/>
      <c r="K1076" s="1390"/>
      <c r="L1076" s="1390"/>
      <c r="M1076" s="1390"/>
      <c r="N1076" s="1390"/>
      <c r="O1076" s="1391"/>
    </row>
    <row r="1077" spans="2:19" ht="35.1" customHeight="1">
      <c r="B1077" s="1392" t="s">
        <v>4691</v>
      </c>
      <c r="C1077" s="1974" t="s">
        <v>5553</v>
      </c>
      <c r="D1077" s="1974"/>
      <c r="E1077" s="1974"/>
      <c r="F1077" s="1974"/>
      <c r="G1077" s="1974"/>
      <c r="H1077" s="1974"/>
      <c r="I1077" s="1974"/>
      <c r="J1077" s="1974"/>
      <c r="K1077" s="1974"/>
      <c r="L1077" s="1974"/>
      <c r="M1077" s="1974"/>
      <c r="N1077" s="1974"/>
      <c r="O1077" s="1975"/>
    </row>
    <row r="1078" spans="2:19" ht="35.1" customHeight="1" thickBot="1">
      <c r="B1078" s="1393" t="s">
        <v>4692</v>
      </c>
      <c r="C1078" s="1976" t="s">
        <v>5492</v>
      </c>
      <c r="D1078" s="1976"/>
      <c r="E1078" s="1976"/>
      <c r="F1078" s="1976"/>
      <c r="G1078" s="1976"/>
      <c r="H1078" s="1976"/>
      <c r="I1078" s="1976"/>
      <c r="J1078" s="1976"/>
      <c r="K1078" s="1976"/>
      <c r="L1078" s="1976"/>
      <c r="M1078" s="1976"/>
      <c r="N1078" s="1976"/>
      <c r="O1078" s="1977"/>
    </row>
    <row r="1079" spans="2:19" ht="35.1" customHeight="1" thickBot="1">
      <c r="B1079" s="1339" t="s">
        <v>4677</v>
      </c>
      <c r="C1079" s="1340" t="str">
        <f>"▼cellule "&amp;ADDRESS(ROW(C1081),COLUMN(C1081),4)&amp;" "&amp;"choisir Portion ou POIDS PRINCIPAL"</f>
        <v>▼cellule C1081 choisir Portion ou POIDS PRINCIPAL</v>
      </c>
      <c r="D1079" s="1341"/>
      <c r="E1079" s="1297"/>
      <c r="F1079" s="1297"/>
      <c r="G1079" s="1297"/>
      <c r="H1079" s="1297"/>
      <c r="I1079" s="1297"/>
      <c r="J1079" s="1297"/>
      <c r="K1079" s="1297"/>
      <c r="L1079" s="1297"/>
      <c r="M1079" s="1297"/>
      <c r="N1079" s="1297"/>
      <c r="O1079" s="1297"/>
    </row>
    <row r="1080" spans="2:19" ht="35.1" customHeight="1">
      <c r="B1080" s="1411" t="s">
        <v>4675</v>
      </c>
      <c r="C1080" s="1412" t="s">
        <v>2122</v>
      </c>
      <c r="D1080" s="1985" t="s">
        <v>5485</v>
      </c>
      <c r="E1080" s="1985"/>
      <c r="F1080" s="1344" t="s">
        <v>5477</v>
      </c>
      <c r="G1080" s="1345"/>
      <c r="H1080" s="1345" t="s">
        <v>5539</v>
      </c>
      <c r="I1080" s="1346"/>
      <c r="J1080" s="1347" t="str">
        <f>"vous avez choisi"&amp;" "&amp;C1081</f>
        <v>vous avez choisi PORTIONS</v>
      </c>
      <c r="K1080" s="1348"/>
      <c r="L1080" s="1349" t="str">
        <f>IF(AND(G1081&lt;&gt;"",K1081&lt;&gt;""),"1 seule saisie &gt; Portions ou Principal ?",IF(AND(G1081="",ISNUMBER(K1081)),K1081&amp;" "&amp;M1081&amp;" "&amp;J1081,IF(AND(K1081="",ISNUMBER(G1081)),G1081&amp;" "&amp;F1081,"")))</f>
        <v>1 seule saisie &gt; Portions ou Principal ?</v>
      </c>
      <c r="M1080" s="1346"/>
      <c r="N1080" s="1346"/>
      <c r="O1080" s="1350"/>
      <c r="Q1080" s="1305" t="s">
        <v>4558</v>
      </c>
      <c r="R1080" s="1305" t="s">
        <v>4559</v>
      </c>
      <c r="S1080" s="1305"/>
    </row>
    <row r="1081" spans="2:19" ht="35.1" customHeight="1">
      <c r="B1081" s="1351" t="s">
        <v>4703</v>
      </c>
      <c r="C1081" s="1352" t="s">
        <v>4538</v>
      </c>
      <c r="D1081" s="1353" t="s">
        <v>3606</v>
      </c>
      <c r="E1081" s="1354">
        <v>10</v>
      </c>
      <c r="F1081" s="1355" t="s">
        <v>4704</v>
      </c>
      <c r="G1081" s="1356">
        <v>10</v>
      </c>
      <c r="H1081" s="1353" t="s">
        <v>4705</v>
      </c>
      <c r="I1081" s="1357">
        <v>0.32</v>
      </c>
      <c r="J1081" s="1355" t="s">
        <v>4706</v>
      </c>
      <c r="K1081" s="1358">
        <v>0.32</v>
      </c>
      <c r="L1081" s="1359" t="s">
        <v>4707</v>
      </c>
      <c r="M1081" s="1360" t="s">
        <v>1239</v>
      </c>
      <c r="N1081" s="1361" t="str">
        <f>"COEFFICIENT "&amp;" "&amp;C1081</f>
        <v>COEFFICIENT  PORTIONS</v>
      </c>
      <c r="O1081" s="1362">
        <f>IFERROR(IF(C1081="PORTIONS",G1081/E1081,K1081/I1081),1)</f>
        <v>1</v>
      </c>
      <c r="Q1081" s="1326" t="s">
        <v>4563</v>
      </c>
      <c r="R1081" s="1327" t="s">
        <v>4564</v>
      </c>
      <c r="S1081" s="1327"/>
    </row>
    <row r="1082" spans="2:19" ht="35.1" customHeight="1">
      <c r="B1082" s="1351" t="s">
        <v>5401</v>
      </c>
      <c r="C1082" s="1363">
        <v>85</v>
      </c>
      <c r="D1082" s="1364" t="s">
        <v>5402</v>
      </c>
      <c r="E1082" s="1365" t="s">
        <v>5479</v>
      </c>
      <c r="F1082" s="1364" t="s">
        <v>4708</v>
      </c>
      <c r="G1082" s="1366" t="s">
        <v>5480</v>
      </c>
      <c r="H1082" s="1353" t="s">
        <v>4709</v>
      </c>
      <c r="I1082" s="1367" t="s">
        <v>5539</v>
      </c>
      <c r="J1082" s="1353" t="s">
        <v>4710</v>
      </c>
      <c r="K1082" s="1368" t="s">
        <v>5416</v>
      </c>
      <c r="L1082" s="1369" t="s">
        <v>4711</v>
      </c>
      <c r="M1082" s="1370" t="s">
        <v>5481</v>
      </c>
      <c r="N1082" s="1371" t="s">
        <v>4712</v>
      </c>
      <c r="O1082" s="1372" t="s">
        <v>5410</v>
      </c>
      <c r="Q1082" s="1326" t="s">
        <v>5421</v>
      </c>
      <c r="R1082" s="1327" t="s">
        <v>5422</v>
      </c>
      <c r="S1082" s="1327"/>
    </row>
    <row r="1083" spans="2:19" ht="35.1" customHeight="1">
      <c r="B1083" s="1373" t="s">
        <v>4713</v>
      </c>
      <c r="C1083" s="1979" t="s">
        <v>5540</v>
      </c>
      <c r="D1083" s="1979"/>
      <c r="E1083" s="1979"/>
      <c r="F1083" s="1979"/>
      <c r="G1083" s="1979"/>
      <c r="H1083" s="1374" t="s">
        <v>5407</v>
      </c>
      <c r="I1083" s="1979" t="s">
        <v>5541</v>
      </c>
      <c r="J1083" s="1979"/>
      <c r="K1083" s="1979"/>
      <c r="L1083" s="1374" t="s">
        <v>4714</v>
      </c>
      <c r="M1083" s="1980" t="s">
        <v>5542</v>
      </c>
      <c r="N1083" s="1980"/>
      <c r="O1083" s="1981"/>
      <c r="Q1083" s="1326" t="s">
        <v>5425</v>
      </c>
      <c r="R1083" s="1327" t="s">
        <v>5426</v>
      </c>
      <c r="S1083" s="1327"/>
    </row>
    <row r="1084" spans="2:19" ht="35.1" customHeight="1">
      <c r="B1084" s="1375"/>
      <c r="C1084" s="1297"/>
      <c r="D1084" s="1297"/>
      <c r="E1084" s="1376"/>
      <c r="F1084" s="1377"/>
      <c r="G1084" s="1378"/>
      <c r="H1084" s="1378"/>
      <c r="I1084" s="1301"/>
      <c r="J1084" s="1301"/>
      <c r="K1084" s="1301"/>
      <c r="L1084" s="1301"/>
      <c r="M1084" s="1301"/>
      <c r="N1084" s="1301"/>
      <c r="O1084" s="1379"/>
      <c r="Q1084" s="1326" t="s">
        <v>5428</v>
      </c>
      <c r="R1084" s="1327" t="s">
        <v>5429</v>
      </c>
      <c r="S1084" s="1327"/>
    </row>
    <row r="1085" spans="2:19" ht="35.1" customHeight="1">
      <c r="B1085" s="1380" t="s">
        <v>911</v>
      </c>
      <c r="C1085" s="1381" t="s">
        <v>912</v>
      </c>
      <c r="D1085" s="1381" t="s">
        <v>3517</v>
      </c>
      <c r="E1085" s="1381" t="s">
        <v>914</v>
      </c>
      <c r="F1085" s="1382" t="s">
        <v>4514</v>
      </c>
      <c r="G1085" s="1382"/>
      <c r="H1085" s="1382"/>
      <c r="I1085" s="1305" t="s">
        <v>4535</v>
      </c>
      <c r="J1085" s="1305" t="s">
        <v>3888</v>
      </c>
      <c r="K1085" s="1305"/>
      <c r="L1085" s="1305" t="s">
        <v>4536</v>
      </c>
      <c r="M1085" s="1305"/>
      <c r="N1085" s="1305"/>
      <c r="O1085" s="1383"/>
      <c r="Q1085" s="1326" t="s">
        <v>5431</v>
      </c>
      <c r="R1085" s="1327" t="s">
        <v>5432</v>
      </c>
      <c r="S1085" s="1327"/>
    </row>
    <row r="1086" spans="2:19" ht="35.1" customHeight="1">
      <c r="B1086" s="1384" t="s">
        <v>5543</v>
      </c>
      <c r="C1086" s="1435">
        <v>0.32</v>
      </c>
      <c r="D1086" s="1386" t="s">
        <v>1239</v>
      </c>
      <c r="E1086" s="1436">
        <f>IF(C1086="","",IF(OR(D1086="KG",D1086="L"),ROUND(C1086*$O$1081,2),ROUND(C1086*$O$1081,0)))</f>
        <v>0.32</v>
      </c>
      <c r="F1086" s="1311" t="s">
        <v>4517</v>
      </c>
      <c r="G1086" s="1311"/>
      <c r="H1086" s="1311"/>
      <c r="I1086" s="1388" t="s">
        <v>4538</v>
      </c>
      <c r="J1086" s="1324" t="s">
        <v>5544</v>
      </c>
      <c r="K1086" s="1324"/>
      <c r="L1086" s="1324" t="s">
        <v>5545</v>
      </c>
      <c r="M1086" s="1324"/>
      <c r="N1086" s="1324"/>
      <c r="O1086" s="1389"/>
    </row>
    <row r="1087" spans="2:19" ht="35.1" customHeight="1">
      <c r="B1087" s="1384" t="s">
        <v>5546</v>
      </c>
      <c r="C1087" s="1435">
        <v>0.6</v>
      </c>
      <c r="D1087" s="1386" t="s">
        <v>1239</v>
      </c>
      <c r="E1087" s="1436">
        <f>IF(C1087="","",IF(OR(D1087="KG",D1087="L"),ROUND(C1087*$O$1081,2),ROUND(C1087*$O$1081,0)))</f>
        <v>0.6</v>
      </c>
      <c r="F1087" s="1311" t="s">
        <v>4523</v>
      </c>
      <c r="G1087" s="1311"/>
      <c r="H1087" s="1311"/>
      <c r="I1087" s="1323" t="s">
        <v>4542</v>
      </c>
      <c r="J1087" s="1324" t="s">
        <v>5547</v>
      </c>
      <c r="K1087" s="1324"/>
      <c r="L1087" s="1324" t="s">
        <v>5548</v>
      </c>
      <c r="M1087" s="1324"/>
      <c r="N1087" s="1324"/>
      <c r="O1087" s="1389"/>
    </row>
    <row r="1088" spans="2:19" ht="35.1" customHeight="1">
      <c r="B1088" s="1384" t="s">
        <v>5549</v>
      </c>
      <c r="C1088" s="1385">
        <v>140</v>
      </c>
      <c r="D1088" s="1386" t="s">
        <v>1255</v>
      </c>
      <c r="E1088" s="1387">
        <f>IF(C1088="","",IF(OR(D1088="KG",D1088="L"),ROUND(C1088*$O$1081,2),ROUND(C1088*$O$1081,0)))</f>
        <v>140</v>
      </c>
      <c r="F1088" s="1311" t="s">
        <v>4524</v>
      </c>
      <c r="G1088" s="1311"/>
      <c r="H1088" s="1311"/>
      <c r="I1088" s="1982" t="s">
        <v>4548</v>
      </c>
      <c r="J1088" s="1983" t="s">
        <v>4549</v>
      </c>
      <c r="K1088" s="1983"/>
      <c r="L1088" s="1983" t="s">
        <v>4550</v>
      </c>
      <c r="M1088" s="1983"/>
      <c r="N1088" s="1983"/>
      <c r="O1088" s="1984"/>
    </row>
    <row r="1089" spans="2:15" ht="35.1" customHeight="1">
      <c r="B1089" s="1384" t="s">
        <v>5550</v>
      </c>
      <c r="C1089" s="1385">
        <v>0</v>
      </c>
      <c r="D1089" s="1386" t="s">
        <v>1255</v>
      </c>
      <c r="E1089" s="1387">
        <f>IF(ISNUMBER(C1089),IF(OR(D1089="KG",D1089="L"),ROUND(C1089*$O$1081,2),ROUND(C1089*$O$1081,0)),"")</f>
        <v>0</v>
      </c>
      <c r="F1089" s="1311" t="s">
        <v>5551</v>
      </c>
      <c r="G1089" s="1311"/>
      <c r="H1089" s="1311"/>
      <c r="I1089" s="1982"/>
      <c r="J1089" s="1983"/>
      <c r="K1089" s="1983"/>
      <c r="L1089" s="1983"/>
      <c r="M1089" s="1983"/>
      <c r="N1089" s="1983"/>
      <c r="O1089" s="1984"/>
    </row>
    <row r="1090" spans="2:15" ht="35.1" customHeight="1">
      <c r="B1090" s="1384" t="s">
        <v>5552</v>
      </c>
      <c r="C1090" s="1385">
        <v>120</v>
      </c>
      <c r="D1090" s="1386" t="s">
        <v>1255</v>
      </c>
      <c r="E1090" s="1387">
        <f>IF(ISNUMBER(C1090),IF(OR(D1090="KG",D1090="L"),ROUND(C1090*$O$1081,2),ROUND(C1090*$O$1081,0)),"")</f>
        <v>120</v>
      </c>
      <c r="F1090" s="1311" t="s">
        <v>4525</v>
      </c>
      <c r="G1090" s="1311"/>
      <c r="H1090" s="1311"/>
      <c r="I1090" s="1390"/>
      <c r="J1090" s="1390"/>
      <c r="K1090" s="1390"/>
      <c r="L1090" s="1390"/>
      <c r="M1090" s="1390"/>
      <c r="N1090" s="1390"/>
      <c r="O1090" s="1391"/>
    </row>
    <row r="1091" spans="2:15" ht="35.1" customHeight="1">
      <c r="B1091" s="1392" t="s">
        <v>1186</v>
      </c>
      <c r="C1091" s="1974" t="s">
        <v>5553</v>
      </c>
      <c r="D1091" s="1974"/>
      <c r="E1091" s="1974"/>
      <c r="F1091" s="1974"/>
      <c r="G1091" s="1974"/>
      <c r="H1091" s="1974"/>
      <c r="I1091" s="1974"/>
      <c r="J1091" s="1974"/>
      <c r="K1091" s="1974"/>
      <c r="L1091" s="1974"/>
      <c r="M1091" s="1974"/>
      <c r="N1091" s="1974"/>
      <c r="O1091" s="1975"/>
    </row>
    <row r="1092" spans="2:15" ht="35.1" customHeight="1" thickBot="1">
      <c r="B1092" s="1393" t="s">
        <v>4715</v>
      </c>
      <c r="C1092" s="1976" t="s">
        <v>5492</v>
      </c>
      <c r="D1092" s="1976"/>
      <c r="E1092" s="1976"/>
      <c r="F1092" s="1976"/>
      <c r="G1092" s="1976"/>
      <c r="H1092" s="1976"/>
      <c r="I1092" s="1976"/>
      <c r="J1092" s="1976"/>
      <c r="K1092" s="1976"/>
      <c r="L1092" s="1976"/>
      <c r="M1092" s="1976"/>
      <c r="N1092" s="1976"/>
      <c r="O1092" s="1977"/>
    </row>
    <row r="1093" spans="2:15" ht="15.75">
      <c r="B1093" s="1301"/>
      <c r="C1093" s="1301"/>
      <c r="D1093" s="1301"/>
      <c r="E1093" s="1301"/>
      <c r="F1093" s="1301"/>
      <c r="G1093" s="1301"/>
      <c r="H1093" s="1301"/>
      <c r="I1093" s="1301"/>
      <c r="J1093" s="1301"/>
      <c r="K1093" s="1301"/>
      <c r="L1093" s="1301"/>
      <c r="M1093" s="1301"/>
      <c r="N1093" s="1301"/>
      <c r="O1093" s="1301"/>
    </row>
    <row r="1094" spans="2:15">
      <c r="B1094" s="1413"/>
      <c r="C1094" s="1413"/>
      <c r="D1094" s="1413"/>
      <c r="E1094" s="1413"/>
      <c r="F1094" s="1413"/>
      <c r="G1094" s="1413"/>
      <c r="H1094" s="1413"/>
      <c r="I1094" s="1413"/>
      <c r="J1094" s="1413"/>
      <c r="K1094" s="1413"/>
      <c r="L1094" s="1413"/>
      <c r="M1094" s="1413"/>
      <c r="N1094" s="1413"/>
      <c r="O1094" s="1413"/>
    </row>
    <row r="1095" spans="2:15">
      <c r="B1095" s="1413"/>
      <c r="C1095" s="1413"/>
      <c r="D1095" s="1413"/>
      <c r="E1095" s="1413"/>
      <c r="F1095" s="1413"/>
      <c r="G1095" s="1413"/>
      <c r="H1095" s="1413"/>
      <c r="I1095" s="1413"/>
      <c r="J1095" s="1413"/>
      <c r="K1095" s="1413"/>
      <c r="L1095" s="1413"/>
      <c r="M1095" s="1413"/>
      <c r="N1095" s="1413"/>
      <c r="O1095" s="1413"/>
    </row>
    <row r="1096" spans="2:15" ht="30" customHeight="1">
      <c r="B1096" s="1973" t="s">
        <v>5554</v>
      </c>
      <c r="C1096" s="1973"/>
      <c r="D1096" s="1973"/>
      <c r="E1096" s="1973"/>
      <c r="F1096" s="1973"/>
      <c r="G1096" s="1973"/>
      <c r="H1096" s="1973"/>
      <c r="I1096" s="1973"/>
      <c r="J1096" s="1413"/>
      <c r="K1096" s="1413"/>
      <c r="L1096" s="1413"/>
      <c r="M1096" s="1413"/>
      <c r="N1096" s="1413"/>
      <c r="O1096" s="1413"/>
    </row>
    <row r="1097" spans="2:15" ht="44.1" customHeight="1">
      <c r="B1097" s="1978" t="s">
        <v>5555</v>
      </c>
      <c r="C1097" s="1978"/>
      <c r="D1097" s="1978"/>
      <c r="E1097" s="1978"/>
      <c r="F1097" s="1978"/>
      <c r="G1097" s="1978"/>
      <c r="H1097" s="1978"/>
      <c r="I1097" s="1978"/>
      <c r="J1097" s="1413"/>
      <c r="K1097" s="1413"/>
      <c r="L1097" s="1413"/>
      <c r="M1097" s="1413"/>
      <c r="N1097" s="1413"/>
      <c r="O1097" s="1413"/>
    </row>
    <row r="1098" spans="2:15" ht="44.1" customHeight="1">
      <c r="B1098" s="1978"/>
      <c r="C1098" s="1978"/>
      <c r="D1098" s="1978"/>
      <c r="E1098" s="1978"/>
      <c r="F1098" s="1978"/>
      <c r="G1098" s="1978"/>
      <c r="H1098" s="1978"/>
      <c r="I1098" s="1978"/>
      <c r="J1098" s="1413"/>
      <c r="K1098" s="1413"/>
      <c r="L1098" s="1413"/>
      <c r="M1098" s="1413"/>
      <c r="N1098" s="1413"/>
      <c r="O1098" s="1413"/>
    </row>
    <row r="1099" spans="2:15" ht="44.1" customHeight="1">
      <c r="B1099" s="1978" t="s">
        <v>5556</v>
      </c>
      <c r="C1099" s="1978"/>
      <c r="D1099" s="1978"/>
      <c r="E1099" s="1978"/>
      <c r="F1099" s="1978"/>
      <c r="G1099" s="1978"/>
      <c r="H1099" s="1978"/>
      <c r="I1099" s="1978"/>
      <c r="J1099" s="1413"/>
      <c r="K1099" s="1413"/>
      <c r="L1099" s="1413"/>
      <c r="M1099" s="1413"/>
      <c r="N1099" s="1413"/>
      <c r="O1099" s="1413"/>
    </row>
    <row r="1100" spans="2:15" ht="44.1" customHeight="1">
      <c r="B1100" s="1978"/>
      <c r="C1100" s="1978"/>
      <c r="D1100" s="1978"/>
      <c r="E1100" s="1978"/>
      <c r="F1100" s="1978"/>
      <c r="G1100" s="1978"/>
      <c r="H1100" s="1978"/>
      <c r="I1100" s="1978"/>
      <c r="J1100" s="1413"/>
      <c r="K1100" s="1413"/>
      <c r="L1100" s="1413"/>
      <c r="M1100" s="1413"/>
      <c r="N1100" s="1413"/>
      <c r="O1100" s="1413"/>
    </row>
    <row r="1101" spans="2:15">
      <c r="B1101" s="1414"/>
      <c r="C1101" s="1414"/>
      <c r="D1101" s="1414"/>
      <c r="E1101" s="1414"/>
      <c r="F1101" s="1414"/>
      <c r="G1101" s="1414"/>
      <c r="H1101" s="1414"/>
      <c r="I1101" s="1414"/>
      <c r="J1101" s="1413"/>
      <c r="K1101" s="1413"/>
      <c r="L1101" s="1413"/>
      <c r="M1101" s="1413"/>
      <c r="N1101" s="1413"/>
      <c r="O1101" s="1413"/>
    </row>
    <row r="1102" spans="2:15" ht="24.95" customHeight="1">
      <c r="B1102" s="1971" t="s">
        <v>5557</v>
      </c>
      <c r="C1102" s="1971"/>
      <c r="D1102" s="1971"/>
      <c r="E1102" s="1971"/>
      <c r="F1102" s="1971"/>
      <c r="G1102" s="1971"/>
      <c r="H1102" s="1971"/>
      <c r="I1102" s="1971"/>
      <c r="J1102" s="1413"/>
      <c r="K1102" s="1413"/>
      <c r="L1102" s="1413"/>
      <c r="M1102" s="1413"/>
      <c r="N1102" s="1413"/>
      <c r="O1102" s="1413"/>
    </row>
    <row r="1103" spans="2:15" ht="21" customHeight="1">
      <c r="B1103" s="1415" t="s">
        <v>4716</v>
      </c>
      <c r="C1103" s="1416" t="s">
        <v>4519</v>
      </c>
      <c r="D1103" s="1417" t="s">
        <v>4717</v>
      </c>
      <c r="E1103" s="1416">
        <v>40</v>
      </c>
      <c r="F1103" s="1413"/>
      <c r="G1103" s="1418" t="str">
        <f>"listes déroulantes cellules "&amp;ADDRESS(ROW(C1103),COLUMN(C1103),4)&amp;" et "&amp;ADDRESS(ROW(E1103),COLUMN(E1103),4)</f>
        <v>listes déroulantes cellules C1103 et E1103</v>
      </c>
      <c r="H1103" s="1419"/>
      <c r="I1103" s="1419"/>
      <c r="J1103" s="1414"/>
      <c r="K1103" s="1414"/>
      <c r="L1103" s="1414"/>
      <c r="M1103" s="1414"/>
      <c r="N1103" s="1414"/>
      <c r="O1103" s="1414"/>
    </row>
    <row r="1104" spans="2:15" ht="21" customHeight="1">
      <c r="B1104" s="1415" t="s">
        <v>5558</v>
      </c>
      <c r="C1104" s="1027">
        <v>70</v>
      </c>
      <c r="D1104" s="1419" t="s">
        <v>5559</v>
      </c>
      <c r="E1104" s="1420" t="s">
        <v>4718</v>
      </c>
      <c r="F1104" s="1419"/>
      <c r="G1104" s="1418" t="str">
        <f>"listes déroulantes cellules "&amp;ADDRESS(ROW(C1104),COLUMN(C1104),4)</f>
        <v>listes déroulantes cellules C1104</v>
      </c>
      <c r="H1104" s="1419"/>
      <c r="I1104" s="1419"/>
      <c r="J1104" s="1414"/>
      <c r="K1104" s="1414"/>
      <c r="L1104" s="1414"/>
      <c r="M1104" s="1414"/>
      <c r="N1104" s="1414"/>
      <c r="O1104" s="1414"/>
    </row>
    <row r="1105" spans="2:15" ht="21" customHeight="1">
      <c r="B1105" s="1415" t="s">
        <v>4719</v>
      </c>
      <c r="C1105" s="1438">
        <f>IF(C1103="BŒUF / PORC",IFERROR(INDEX($C$1123:$G$1128,MATCH(E1103,$B$1123:$B$1128,0),MATCH(C1104,$C$1122:$G$1122,0)),"NON DOCUMENTÉ"),IF(C1103="VOLAILLE",IFERROR(INDEX($C$1134:$F$1139,MATCH(E1103,$B$1134:$B$1139,0),MATCH(C1104,$C$1133:$F$1133,0)),"NON DOCUMENTÉ"),IF(C1103="POISSON MAIGRE",IFERROR(INDEX($C$1145:$E$1150,MATCH(E1103,$B$1145:$B$1150,0),MATCH(C1104,$C$1144:$E$1144,0)),"NON DOCUMENTÉ"),IF(C1103="POISSON GRAS",IFERROR(INDEX($C$1156:$E$1161,MATCH(E1103,$B$1156:$B$1161,0),MATCH(C1104,$C$1155:$E$1155,0)),"NON DOCUMENTÉ"),""))))</f>
        <v>1.3888888888888889E-3</v>
      </c>
      <c r="D1105" s="1422" t="s">
        <v>5154</v>
      </c>
      <c r="E1105" s="1421" t="str">
        <f>IF(ISNUMBER(C1105),IF(C1105&lt;1/1440,ROUND(C1105*86400,0)&amp;" s",IF(C1105&lt;1/24,ROUND(C1105*1440,0)&amp;" min",INT(C1105*24)&amp;" h "&amp;TEXT(MOD(C1105*1440,60),"00")&amp;" min")),C1105)</f>
        <v>2 min</v>
      </c>
      <c r="F1105" s="1419"/>
      <c r="G1105" s="1419"/>
      <c r="H1105" s="1419"/>
      <c r="I1105" s="1419"/>
      <c r="J1105" s="1414"/>
      <c r="K1105" s="1414"/>
      <c r="L1105" s="1414"/>
      <c r="M1105" s="1414"/>
      <c r="N1105" s="1414"/>
      <c r="O1105" s="1414"/>
    </row>
    <row r="1106" spans="2:15" ht="21" customHeight="1">
      <c r="B1106" s="1423" t="s">
        <v>4720</v>
      </c>
      <c r="C1106" s="1419" t="s">
        <v>5560</v>
      </c>
      <c r="D1106" s="1419"/>
      <c r="E1106" s="1419"/>
      <c r="F1106" s="1419"/>
      <c r="G1106" s="1419"/>
      <c r="H1106" s="1419"/>
      <c r="I1106" s="1419"/>
      <c r="J1106" s="1414"/>
      <c r="K1106" s="1414"/>
      <c r="L1106" s="1414"/>
      <c r="M1106" s="1414"/>
      <c r="N1106" s="1414"/>
      <c r="O1106" s="1414"/>
    </row>
    <row r="1107" spans="2:15" ht="21" customHeight="1">
      <c r="B1107" s="1419"/>
      <c r="C1107" s="1419"/>
      <c r="D1107" s="1419"/>
      <c r="E1107" s="1419"/>
      <c r="F1107" s="1419"/>
      <c r="G1107" s="1419"/>
      <c r="H1107" s="1419"/>
      <c r="I1107" s="1419"/>
      <c r="J1107" s="1414"/>
      <c r="K1107" s="1414"/>
      <c r="L1107" s="1414"/>
      <c r="M1107" s="1414"/>
      <c r="N1107" s="1414"/>
      <c r="O1107" s="1414"/>
    </row>
    <row r="1108" spans="2:15" ht="24.95" customHeight="1">
      <c r="B1108" s="1971" t="s">
        <v>5561</v>
      </c>
      <c r="C1108" s="1971"/>
      <c r="D1108" s="1971"/>
      <c r="E1108" s="1971"/>
      <c r="F1108" s="1971"/>
      <c r="G1108" s="1971"/>
      <c r="H1108" s="1971"/>
      <c r="I1108" s="1971"/>
      <c r="J1108" s="1414"/>
      <c r="K1108" s="1414"/>
      <c r="L1108" s="1414"/>
      <c r="M1108" s="1414"/>
      <c r="N1108" s="1414"/>
      <c r="O1108" s="1414"/>
    </row>
    <row r="1109" spans="2:15" ht="39.950000000000003" customHeight="1">
      <c r="B1109" s="1972" t="s">
        <v>5562</v>
      </c>
      <c r="C1109" s="1972"/>
      <c r="D1109" s="1972"/>
      <c r="E1109" s="1972"/>
      <c r="F1109" s="1972"/>
      <c r="G1109" s="1972"/>
      <c r="H1109" s="1972"/>
      <c r="I1109" s="1972"/>
      <c r="J1109" s="1414"/>
      <c r="K1109" s="1414"/>
      <c r="L1109" s="1414"/>
      <c r="M1109" s="1414"/>
      <c r="N1109" s="1414"/>
      <c r="O1109" s="1414"/>
    </row>
    <row r="1110" spans="2:15">
      <c r="B1110" s="1419"/>
      <c r="C1110" s="1419"/>
      <c r="D1110" s="1419"/>
      <c r="E1110" s="1419"/>
      <c r="F1110" s="1419"/>
      <c r="G1110" s="1419"/>
      <c r="H1110" s="1419"/>
      <c r="I1110" s="1419"/>
      <c r="J1110" s="1414"/>
      <c r="K1110" s="1414"/>
      <c r="L1110" s="1414"/>
      <c r="M1110" s="1414"/>
      <c r="N1110" s="1414"/>
      <c r="O1110" s="1414"/>
    </row>
    <row r="1111" spans="2:15" ht="21" customHeight="1">
      <c r="B1111" s="1424" t="s">
        <v>4721</v>
      </c>
      <c r="C1111" s="1424" t="s">
        <v>5563</v>
      </c>
      <c r="D1111" s="1424" t="s">
        <v>5564</v>
      </c>
      <c r="E1111" s="1419"/>
      <c r="F1111" s="1419"/>
      <c r="G1111" s="1419"/>
      <c r="H1111" s="1419"/>
      <c r="I1111" s="1419"/>
      <c r="J1111" s="1414"/>
      <c r="K1111" s="1414"/>
      <c r="L1111" s="1414"/>
      <c r="M1111" s="1414"/>
      <c r="N1111" s="1414"/>
      <c r="O1111" s="1414"/>
    </row>
    <row r="1112" spans="2:15" ht="21" customHeight="1">
      <c r="B1112" s="1425">
        <v>10</v>
      </c>
      <c r="C1112" s="1426" t="s">
        <v>5565</v>
      </c>
      <c r="D1112" s="1427" t="s">
        <v>5566</v>
      </c>
      <c r="E1112" s="1419"/>
      <c r="F1112" s="1419"/>
      <c r="G1112" s="1419"/>
      <c r="H1112" s="1419"/>
      <c r="I1112" s="1419"/>
      <c r="J1112" s="1414"/>
      <c r="K1112" s="1414"/>
      <c r="L1112" s="1414"/>
      <c r="M1112" s="1414"/>
      <c r="N1112" s="1414"/>
      <c r="O1112" s="1414"/>
    </row>
    <row r="1113" spans="2:15" ht="21" customHeight="1">
      <c r="B1113" s="1425">
        <v>20</v>
      </c>
      <c r="C1113" s="1428" t="s">
        <v>5565</v>
      </c>
      <c r="D1113" s="1427" t="s">
        <v>5566</v>
      </c>
      <c r="E1113" s="1419"/>
      <c r="F1113" s="1419"/>
      <c r="G1113" s="1419"/>
      <c r="H1113" s="1419"/>
      <c r="I1113" s="1419"/>
      <c r="J1113" s="1414"/>
      <c r="K1113" s="1414"/>
      <c r="L1113" s="1414"/>
      <c r="M1113" s="1414"/>
      <c r="N1113" s="1414"/>
      <c r="O1113" s="1414"/>
    </row>
    <row r="1114" spans="2:15" ht="21" customHeight="1">
      <c r="B1114" s="1425">
        <v>30</v>
      </c>
      <c r="C1114" s="1428" t="s">
        <v>5565</v>
      </c>
      <c r="D1114" s="1427" t="s">
        <v>5566</v>
      </c>
      <c r="E1114" s="1419"/>
      <c r="F1114" s="1419"/>
      <c r="G1114" s="1419"/>
      <c r="H1114" s="1419"/>
      <c r="I1114" s="1419"/>
      <c r="J1114" s="1414"/>
      <c r="K1114" s="1414"/>
      <c r="L1114" s="1414"/>
      <c r="M1114" s="1414"/>
      <c r="N1114" s="1414"/>
      <c r="O1114" s="1414"/>
    </row>
    <row r="1115" spans="2:15" ht="21" customHeight="1">
      <c r="B1115" s="1425">
        <v>40</v>
      </c>
      <c r="C1115" s="1428" t="s">
        <v>5565</v>
      </c>
      <c r="D1115" s="1427" t="s">
        <v>5566</v>
      </c>
      <c r="E1115" s="1419"/>
      <c r="F1115" s="1419"/>
      <c r="G1115" s="1419"/>
      <c r="H1115" s="1419"/>
      <c r="I1115" s="1419"/>
      <c r="J1115" s="1414"/>
      <c r="K1115" s="1414"/>
      <c r="L1115" s="1414"/>
      <c r="M1115" s="1414"/>
      <c r="N1115" s="1414"/>
      <c r="O1115" s="1414"/>
    </row>
    <row r="1116" spans="2:15" ht="21" customHeight="1">
      <c r="B1116" s="1425">
        <v>50</v>
      </c>
      <c r="C1116" s="1428" t="s">
        <v>5565</v>
      </c>
      <c r="D1116" s="1427" t="s">
        <v>5566</v>
      </c>
      <c r="E1116" s="1419"/>
      <c r="F1116" s="1419"/>
      <c r="G1116" s="1419"/>
      <c r="H1116" s="1419"/>
      <c r="I1116" s="1419"/>
      <c r="J1116" s="1414"/>
      <c r="K1116" s="1414"/>
      <c r="L1116" s="1414"/>
      <c r="M1116" s="1414"/>
      <c r="N1116" s="1414"/>
      <c r="O1116" s="1414"/>
    </row>
    <row r="1117" spans="2:15" ht="21" customHeight="1">
      <c r="B1117" s="1425">
        <v>60</v>
      </c>
      <c r="C1117" s="1428" t="s">
        <v>5565</v>
      </c>
      <c r="D1117" s="1427" t="s">
        <v>5566</v>
      </c>
      <c r="E1117" s="1419"/>
      <c r="F1117" s="1419"/>
      <c r="G1117" s="1419"/>
      <c r="H1117" s="1419"/>
      <c r="I1117" s="1419"/>
      <c r="J1117" s="1414"/>
      <c r="K1117" s="1414"/>
      <c r="L1117" s="1414"/>
      <c r="M1117" s="1414"/>
      <c r="N1117" s="1414"/>
      <c r="O1117" s="1414"/>
    </row>
    <row r="1118" spans="2:15">
      <c r="B1118" s="1419"/>
      <c r="C1118" s="1419"/>
      <c r="D1118" s="1419"/>
      <c r="E1118" s="1419"/>
      <c r="F1118" s="1419"/>
      <c r="G1118" s="1419"/>
      <c r="H1118" s="1419"/>
      <c r="I1118" s="1419"/>
      <c r="J1118" s="1414"/>
      <c r="K1118" s="1414"/>
      <c r="L1118" s="1414"/>
      <c r="M1118" s="1414"/>
      <c r="N1118" s="1414"/>
      <c r="O1118" s="1414"/>
    </row>
    <row r="1119" spans="2:15" ht="24.95" customHeight="1">
      <c r="B1119" s="1971" t="s">
        <v>5567</v>
      </c>
      <c r="C1119" s="1971"/>
      <c r="D1119" s="1971"/>
      <c r="E1119" s="1971"/>
      <c r="F1119" s="1971"/>
      <c r="G1119" s="1971"/>
      <c r="H1119" s="1971"/>
      <c r="I1119" s="1971"/>
      <c r="J1119" s="1414"/>
      <c r="K1119" s="1414"/>
      <c r="L1119" s="1414"/>
      <c r="M1119" s="1414"/>
      <c r="N1119" s="1414"/>
      <c r="O1119" s="1414"/>
    </row>
    <row r="1120" spans="2:15" ht="39.950000000000003" customHeight="1">
      <c r="B1120" s="1972" t="s">
        <v>5568</v>
      </c>
      <c r="C1120" s="1972"/>
      <c r="D1120" s="1972"/>
      <c r="E1120" s="1972"/>
      <c r="F1120" s="1972"/>
      <c r="G1120" s="1972"/>
      <c r="H1120" s="1972"/>
      <c r="I1120" s="1972"/>
      <c r="J1120" s="1414"/>
      <c r="K1120" s="1414"/>
      <c r="L1120" s="1414"/>
      <c r="M1120" s="1414"/>
      <c r="N1120" s="1414"/>
      <c r="O1120" s="1414"/>
    </row>
    <row r="1121" spans="2:15">
      <c r="B1121" s="1419"/>
      <c r="C1121" s="1419"/>
      <c r="D1121" s="1419"/>
      <c r="E1121" s="1419"/>
      <c r="F1121" s="1419"/>
      <c r="G1121" s="1419"/>
      <c r="H1121" s="1419"/>
      <c r="I1121" s="1419"/>
      <c r="J1121" s="1414"/>
      <c r="K1121" s="1414"/>
      <c r="L1121" s="1414"/>
      <c r="M1121" s="1414"/>
      <c r="N1121" s="1414"/>
      <c r="O1121" s="1414"/>
    </row>
    <row r="1122" spans="2:15" ht="21" customHeight="1">
      <c r="B1122" s="1424" t="s">
        <v>4721</v>
      </c>
      <c r="C1122" s="1429">
        <v>65</v>
      </c>
      <c r="D1122" s="1429">
        <v>70</v>
      </c>
      <c r="E1122" s="1429">
        <v>75</v>
      </c>
      <c r="F1122" s="1429"/>
      <c r="G1122" s="1429"/>
      <c r="H1122" s="1419"/>
      <c r="I1122" s="1419"/>
      <c r="J1122" s="1414"/>
      <c r="K1122" s="1414"/>
      <c r="L1122" s="1414"/>
      <c r="M1122" s="1414"/>
      <c r="N1122" s="1414"/>
      <c r="O1122" s="1414"/>
    </row>
    <row r="1123" spans="2:15" ht="21" customHeight="1">
      <c r="B1123" s="1425">
        <v>20</v>
      </c>
      <c r="C1123" s="1428">
        <v>6.9444444444444441E-3</v>
      </c>
      <c r="D1123" s="1428">
        <v>1.3888888888888889E-3</v>
      </c>
      <c r="E1123" s="1437">
        <v>3.4722222222222224E-4</v>
      </c>
      <c r="F1123" s="1428"/>
      <c r="G1123" s="1428"/>
      <c r="H1123" s="1419"/>
      <c r="I1123" s="1419"/>
      <c r="J1123" s="1414"/>
      <c r="K1123" s="1414"/>
      <c r="L1123" s="1414"/>
      <c r="M1123" s="1414"/>
      <c r="N1123" s="1414"/>
      <c r="O1123" s="1414"/>
    </row>
    <row r="1124" spans="2:15" ht="21" customHeight="1">
      <c r="B1124" s="1425">
        <v>30</v>
      </c>
      <c r="C1124" s="1428">
        <v>6.9444444444444441E-3</v>
      </c>
      <c r="D1124" s="1428">
        <v>1.3888888888888889E-3</v>
      </c>
      <c r="E1124" s="1437">
        <v>3.4722222222222224E-4</v>
      </c>
      <c r="F1124" s="1428"/>
      <c r="G1124" s="1428"/>
      <c r="H1124" s="1419"/>
      <c r="I1124" s="1419"/>
      <c r="J1124" s="1414"/>
      <c r="K1124" s="1414"/>
      <c r="L1124" s="1414"/>
      <c r="M1124" s="1414"/>
      <c r="N1124" s="1414"/>
      <c r="O1124" s="1414"/>
    </row>
    <row r="1125" spans="2:15" ht="21" customHeight="1">
      <c r="B1125" s="1425">
        <v>40</v>
      </c>
      <c r="C1125" s="1428">
        <v>6.9444444444444441E-3</v>
      </c>
      <c r="D1125" s="1428">
        <v>1.3888888888888889E-3</v>
      </c>
      <c r="E1125" s="1437">
        <v>3.4722222222222224E-4</v>
      </c>
      <c r="F1125" s="1428"/>
      <c r="G1125" s="1428"/>
      <c r="H1125" s="1419"/>
      <c r="I1125" s="1419"/>
      <c r="J1125" s="1414"/>
      <c r="K1125" s="1414"/>
      <c r="L1125" s="1414"/>
      <c r="M1125" s="1414"/>
      <c r="N1125" s="1414"/>
      <c r="O1125" s="1414"/>
    </row>
    <row r="1126" spans="2:15" ht="21" customHeight="1">
      <c r="B1126" s="1425">
        <v>50</v>
      </c>
      <c r="C1126" s="1428">
        <v>6.9444444444444441E-3</v>
      </c>
      <c r="D1126" s="1428">
        <v>1.3888888888888889E-3</v>
      </c>
      <c r="E1126" s="1437">
        <v>3.4722222222222224E-4</v>
      </c>
      <c r="F1126" s="1428"/>
      <c r="G1126" s="1428"/>
      <c r="H1126" s="1419"/>
      <c r="I1126" s="1419"/>
      <c r="J1126" s="1414"/>
      <c r="K1126" s="1414"/>
      <c r="L1126" s="1414"/>
      <c r="M1126" s="1414"/>
      <c r="N1126" s="1414"/>
      <c r="O1126" s="1414"/>
    </row>
    <row r="1127" spans="2:15" ht="21" customHeight="1">
      <c r="B1127" s="1425">
        <v>60</v>
      </c>
      <c r="C1127" s="1428">
        <v>6.9444444444444441E-3</v>
      </c>
      <c r="D1127" s="1428">
        <v>1.3888888888888889E-3</v>
      </c>
      <c r="E1127" s="1437">
        <v>3.4722222222222224E-4</v>
      </c>
      <c r="F1127" s="1428"/>
      <c r="G1127" s="1428"/>
      <c r="H1127" s="1419"/>
      <c r="I1127" s="1419"/>
      <c r="J1127" s="1414"/>
      <c r="K1127" s="1414"/>
      <c r="L1127" s="1414"/>
      <c r="M1127" s="1414"/>
      <c r="N1127" s="1414"/>
      <c r="O1127" s="1414"/>
    </row>
    <row r="1128" spans="2:15" ht="21" customHeight="1">
      <c r="B1128" s="1425">
        <v>70</v>
      </c>
      <c r="C1128" s="1428">
        <v>6.9444444444444441E-3</v>
      </c>
      <c r="D1128" s="1428">
        <v>1.3888888888888889E-3</v>
      </c>
      <c r="E1128" s="1437">
        <v>3.4722222222222224E-4</v>
      </c>
      <c r="F1128" s="1428"/>
      <c r="G1128" s="1428"/>
      <c r="H1128" s="1419"/>
      <c r="I1128" s="1419"/>
      <c r="J1128" s="1414"/>
      <c r="K1128" s="1414"/>
      <c r="L1128" s="1414"/>
      <c r="M1128" s="1414"/>
      <c r="N1128" s="1414"/>
      <c r="O1128" s="1414"/>
    </row>
    <row r="1129" spans="2:15">
      <c r="B1129" s="1419"/>
      <c r="C1129" s="1419"/>
      <c r="D1129" s="1419"/>
      <c r="E1129" s="1419"/>
      <c r="F1129" s="1419"/>
      <c r="G1129" s="1419"/>
      <c r="H1129" s="1419"/>
      <c r="I1129" s="1419"/>
      <c r="J1129" s="1414"/>
      <c r="K1129" s="1414"/>
      <c r="L1129" s="1414"/>
      <c r="M1129" s="1414"/>
      <c r="N1129" s="1414"/>
      <c r="O1129" s="1414"/>
    </row>
    <row r="1130" spans="2:15" ht="24.95" customHeight="1">
      <c r="B1130" s="1971" t="s">
        <v>5569</v>
      </c>
      <c r="C1130" s="1971"/>
      <c r="D1130" s="1971"/>
      <c r="E1130" s="1971"/>
      <c r="F1130" s="1971"/>
      <c r="G1130" s="1971"/>
      <c r="H1130" s="1971"/>
      <c r="I1130" s="1971"/>
      <c r="J1130" s="1414"/>
      <c r="K1130" s="1414"/>
      <c r="L1130" s="1414"/>
      <c r="M1130" s="1414"/>
      <c r="N1130" s="1414"/>
      <c r="O1130" s="1414"/>
    </row>
    <row r="1131" spans="2:15" ht="39.950000000000003" customHeight="1">
      <c r="B1131" s="1972" t="s">
        <v>5570</v>
      </c>
      <c r="C1131" s="1972"/>
      <c r="D1131" s="1972"/>
      <c r="E1131" s="1972"/>
      <c r="F1131" s="1972"/>
      <c r="G1131" s="1972"/>
      <c r="H1131" s="1972"/>
      <c r="I1131" s="1972"/>
      <c r="J1131" s="1414"/>
      <c r="K1131" s="1414"/>
      <c r="L1131" s="1414"/>
      <c r="M1131" s="1414"/>
      <c r="N1131" s="1414"/>
      <c r="O1131" s="1414"/>
    </row>
    <row r="1132" spans="2:15">
      <c r="B1132" s="1419"/>
      <c r="C1132" s="1419"/>
      <c r="D1132" s="1419"/>
      <c r="E1132" s="1419"/>
      <c r="F1132" s="1419"/>
      <c r="G1132" s="1419"/>
      <c r="H1132" s="1419"/>
      <c r="I1132" s="1419"/>
      <c r="J1132" s="1414"/>
      <c r="K1132" s="1414"/>
      <c r="L1132" s="1414"/>
      <c r="M1132" s="1414"/>
      <c r="N1132" s="1414"/>
      <c r="O1132" s="1414"/>
    </row>
    <row r="1133" spans="2:15" ht="21" customHeight="1">
      <c r="B1133" s="1424" t="s">
        <v>4721</v>
      </c>
      <c r="C1133" s="1429">
        <v>65</v>
      </c>
      <c r="D1133" s="1429">
        <v>70</v>
      </c>
      <c r="E1133" s="1429">
        <v>75</v>
      </c>
      <c r="F1133" s="1429"/>
      <c r="G1133" s="1430"/>
      <c r="H1133" s="1419"/>
      <c r="I1133" s="1419"/>
      <c r="J1133" s="1414"/>
      <c r="K1133" s="1414"/>
      <c r="L1133" s="1414"/>
      <c r="M1133" s="1414"/>
      <c r="N1133" s="1414"/>
      <c r="O1133" s="1414"/>
    </row>
    <row r="1134" spans="2:15" ht="21" customHeight="1">
      <c r="B1134" s="1425">
        <v>20</v>
      </c>
      <c r="C1134" s="1428">
        <v>6.9444444444444441E-3</v>
      </c>
      <c r="D1134" s="1428">
        <v>1.3888888888888889E-3</v>
      </c>
      <c r="E1134" s="1437">
        <v>3.4722222222222224E-4</v>
      </c>
      <c r="F1134" s="1428"/>
      <c r="G1134" s="1419"/>
      <c r="H1134" s="1419"/>
      <c r="I1134" s="1419"/>
      <c r="J1134" s="1414"/>
      <c r="K1134" s="1414"/>
      <c r="L1134" s="1414"/>
      <c r="M1134" s="1414"/>
      <c r="N1134" s="1414"/>
      <c r="O1134" s="1414"/>
    </row>
    <row r="1135" spans="2:15" ht="21" customHeight="1">
      <c r="B1135" s="1425">
        <v>30</v>
      </c>
      <c r="C1135" s="1428">
        <v>6.9444444444444441E-3</v>
      </c>
      <c r="D1135" s="1428">
        <v>1.3888888888888889E-3</v>
      </c>
      <c r="E1135" s="1437">
        <v>3.4722222222222224E-4</v>
      </c>
      <c r="F1135" s="1428"/>
      <c r="G1135" s="1419"/>
      <c r="H1135" s="1419"/>
      <c r="I1135" s="1419"/>
      <c r="J1135" s="1414"/>
      <c r="K1135" s="1414"/>
      <c r="L1135" s="1414"/>
      <c r="M1135" s="1414"/>
      <c r="N1135" s="1414"/>
      <c r="O1135" s="1414"/>
    </row>
    <row r="1136" spans="2:15" ht="21" customHeight="1">
      <c r="B1136" s="1425">
        <v>40</v>
      </c>
      <c r="C1136" s="1428">
        <v>6.9444444444444441E-3</v>
      </c>
      <c r="D1136" s="1428">
        <v>1.3888888888888889E-3</v>
      </c>
      <c r="E1136" s="1437">
        <v>3.4722222222222224E-4</v>
      </c>
      <c r="F1136" s="1428"/>
      <c r="G1136" s="1419"/>
      <c r="H1136" s="1419"/>
      <c r="I1136" s="1419"/>
      <c r="J1136" s="1414"/>
      <c r="K1136" s="1414"/>
      <c r="L1136" s="1414"/>
      <c r="M1136" s="1414"/>
      <c r="N1136" s="1414"/>
      <c r="O1136" s="1414"/>
    </row>
    <row r="1137" spans="2:15" ht="21" customHeight="1">
      <c r="B1137" s="1425">
        <v>50</v>
      </c>
      <c r="C1137" s="1428">
        <v>6.9444444444444441E-3</v>
      </c>
      <c r="D1137" s="1428">
        <v>1.3888888888888889E-3</v>
      </c>
      <c r="E1137" s="1437">
        <v>3.4722222222222224E-4</v>
      </c>
      <c r="F1137" s="1428"/>
      <c r="G1137" s="1419"/>
      <c r="H1137" s="1419"/>
      <c r="I1137" s="1419"/>
      <c r="J1137" s="1414"/>
      <c r="K1137" s="1414"/>
      <c r="L1137" s="1414"/>
      <c r="M1137" s="1414"/>
      <c r="N1137" s="1414"/>
      <c r="O1137" s="1414"/>
    </row>
    <row r="1138" spans="2:15" ht="21" customHeight="1">
      <c r="B1138" s="1425">
        <v>60</v>
      </c>
      <c r="C1138" s="1428">
        <v>6.9444444444444441E-3</v>
      </c>
      <c r="D1138" s="1428">
        <v>1.3888888888888889E-3</v>
      </c>
      <c r="E1138" s="1437">
        <v>3.4722222222222224E-4</v>
      </c>
      <c r="F1138" s="1428"/>
      <c r="G1138" s="1419"/>
      <c r="H1138" s="1419"/>
      <c r="I1138" s="1419"/>
      <c r="J1138" s="1414"/>
      <c r="K1138" s="1414"/>
      <c r="L1138" s="1414"/>
      <c r="M1138" s="1414"/>
      <c r="N1138" s="1414"/>
      <c r="O1138" s="1414"/>
    </row>
    <row r="1139" spans="2:15" ht="21" customHeight="1">
      <c r="B1139" s="1425">
        <v>70</v>
      </c>
      <c r="C1139" s="1428">
        <v>6.9444444444444441E-3</v>
      </c>
      <c r="D1139" s="1428">
        <v>1.3888888888888889E-3</v>
      </c>
      <c r="E1139" s="1437">
        <v>3.4722222222222224E-4</v>
      </c>
      <c r="F1139" s="1428"/>
      <c r="G1139" s="1419"/>
      <c r="H1139" s="1419"/>
      <c r="I1139" s="1419"/>
      <c r="J1139" s="1414"/>
      <c r="K1139" s="1414"/>
      <c r="L1139" s="1414"/>
      <c r="M1139" s="1414"/>
      <c r="N1139" s="1414"/>
      <c r="O1139" s="1414"/>
    </row>
    <row r="1140" spans="2:15">
      <c r="B1140" s="1419"/>
      <c r="C1140" s="1419"/>
      <c r="D1140" s="1419"/>
      <c r="E1140" s="1419"/>
      <c r="F1140" s="1419"/>
      <c r="G1140" s="1419"/>
      <c r="H1140" s="1419"/>
      <c r="I1140" s="1419"/>
      <c r="J1140" s="1414"/>
      <c r="K1140" s="1414"/>
      <c r="L1140" s="1414"/>
      <c r="M1140" s="1414"/>
      <c r="N1140" s="1414"/>
      <c r="O1140" s="1414"/>
    </row>
    <row r="1141" spans="2:15" ht="24.95" customHeight="1">
      <c r="B1141" s="1971" t="s">
        <v>5571</v>
      </c>
      <c r="C1141" s="1971"/>
      <c r="D1141" s="1971"/>
      <c r="E1141" s="1971"/>
      <c r="F1141" s="1971"/>
      <c r="G1141" s="1971"/>
      <c r="H1141" s="1971"/>
      <c r="I1141" s="1971"/>
      <c r="J1141" s="1414"/>
      <c r="K1141" s="1414"/>
      <c r="L1141" s="1414"/>
      <c r="M1141" s="1414"/>
      <c r="N1141" s="1414"/>
      <c r="O1141" s="1414"/>
    </row>
    <row r="1142" spans="2:15" ht="39.950000000000003" customHeight="1">
      <c r="B1142" s="1972" t="s">
        <v>5572</v>
      </c>
      <c r="C1142" s="1972"/>
      <c r="D1142" s="1972"/>
      <c r="E1142" s="1972"/>
      <c r="F1142" s="1972"/>
      <c r="G1142" s="1972"/>
      <c r="H1142" s="1972"/>
      <c r="I1142" s="1972"/>
      <c r="J1142" s="1414"/>
      <c r="K1142" s="1414"/>
      <c r="L1142" s="1414"/>
      <c r="M1142" s="1414"/>
      <c r="N1142" s="1414"/>
      <c r="O1142" s="1414"/>
    </row>
    <row r="1143" spans="2:15">
      <c r="B1143" s="1414"/>
      <c r="C1143" s="1414"/>
      <c r="D1143" s="1414"/>
      <c r="E1143" s="1414"/>
      <c r="F1143" s="1414"/>
      <c r="G1143" s="1414"/>
      <c r="H1143" s="1414"/>
      <c r="I1143" s="1414"/>
      <c r="J1143" s="1414"/>
      <c r="K1143" s="1414"/>
      <c r="L1143" s="1414"/>
      <c r="M1143" s="1414"/>
      <c r="N1143" s="1414"/>
      <c r="O1143" s="1414"/>
    </row>
    <row r="1144" spans="2:15" ht="21" customHeight="1">
      <c r="B1144" s="1424" t="s">
        <v>4721</v>
      </c>
      <c r="C1144" s="1429">
        <v>65</v>
      </c>
      <c r="D1144" s="1429">
        <v>70</v>
      </c>
      <c r="E1144" s="1429">
        <v>75</v>
      </c>
      <c r="F1144" s="1414"/>
      <c r="G1144" s="1414"/>
      <c r="H1144" s="1414"/>
      <c r="I1144" s="1414"/>
      <c r="J1144" s="1414"/>
      <c r="K1144" s="1414"/>
      <c r="L1144" s="1414"/>
      <c r="M1144" s="1414"/>
      <c r="N1144" s="1414"/>
      <c r="O1144" s="1414"/>
    </row>
    <row r="1145" spans="2:15" ht="21" customHeight="1">
      <c r="B1145" s="1425">
        <v>20</v>
      </c>
      <c r="C1145" s="1428">
        <v>6.9444444444444441E-3</v>
      </c>
      <c r="D1145" s="1428">
        <v>1.3888888888888889E-3</v>
      </c>
      <c r="E1145" s="1437">
        <v>3.4722222222222224E-4</v>
      </c>
      <c r="F1145" s="1414"/>
      <c r="G1145" s="1414"/>
      <c r="H1145" s="1414"/>
      <c r="I1145" s="1414"/>
      <c r="J1145" s="1414"/>
      <c r="K1145" s="1414"/>
      <c r="L1145" s="1414"/>
      <c r="M1145" s="1414"/>
      <c r="N1145" s="1414"/>
      <c r="O1145" s="1414"/>
    </row>
    <row r="1146" spans="2:15" ht="21" customHeight="1">
      <c r="B1146" s="1425">
        <v>30</v>
      </c>
      <c r="C1146" s="1428">
        <v>6.9444444444444441E-3</v>
      </c>
      <c r="D1146" s="1428">
        <v>1.3888888888888889E-3</v>
      </c>
      <c r="E1146" s="1437">
        <v>3.4722222222222224E-4</v>
      </c>
      <c r="F1146" s="1414"/>
      <c r="G1146" s="1414"/>
      <c r="H1146" s="1414"/>
      <c r="I1146" s="1414"/>
      <c r="J1146" s="1414"/>
      <c r="K1146" s="1414"/>
      <c r="L1146" s="1414"/>
      <c r="M1146" s="1414"/>
      <c r="N1146" s="1414"/>
      <c r="O1146" s="1414"/>
    </row>
    <row r="1147" spans="2:15" ht="21" customHeight="1">
      <c r="B1147" s="1425">
        <v>40</v>
      </c>
      <c r="C1147" s="1428">
        <v>6.9444444444444441E-3</v>
      </c>
      <c r="D1147" s="1428">
        <v>1.3888888888888889E-3</v>
      </c>
      <c r="E1147" s="1437">
        <v>3.4722222222222224E-4</v>
      </c>
      <c r="F1147" s="1414"/>
      <c r="G1147" s="1414"/>
      <c r="H1147" s="1414"/>
      <c r="I1147" s="1414"/>
      <c r="J1147" s="1414"/>
      <c r="K1147" s="1414"/>
      <c r="L1147" s="1414"/>
      <c r="M1147" s="1414"/>
      <c r="N1147" s="1414"/>
      <c r="O1147" s="1414"/>
    </row>
    <row r="1148" spans="2:15" ht="21" customHeight="1">
      <c r="B1148" s="1425">
        <v>50</v>
      </c>
      <c r="C1148" s="1428">
        <v>6.9444444444444441E-3</v>
      </c>
      <c r="D1148" s="1428">
        <v>1.3888888888888889E-3</v>
      </c>
      <c r="E1148" s="1437">
        <v>3.4722222222222224E-4</v>
      </c>
      <c r="F1148" s="1414"/>
      <c r="G1148" s="1414"/>
      <c r="H1148" s="1414"/>
      <c r="I1148" s="1414"/>
      <c r="J1148" s="1414"/>
      <c r="K1148" s="1414"/>
      <c r="L1148" s="1414"/>
      <c r="M1148" s="1414"/>
      <c r="N1148" s="1414"/>
      <c r="O1148" s="1414"/>
    </row>
    <row r="1149" spans="2:15" ht="21" customHeight="1">
      <c r="B1149" s="1425">
        <v>60</v>
      </c>
      <c r="C1149" s="1428">
        <v>6.9444444444444441E-3</v>
      </c>
      <c r="D1149" s="1428">
        <v>1.3888888888888889E-3</v>
      </c>
      <c r="E1149" s="1437">
        <v>3.4722222222222224E-4</v>
      </c>
      <c r="F1149" s="1414"/>
      <c r="G1149" s="1414"/>
      <c r="H1149" s="1414"/>
      <c r="I1149" s="1414"/>
      <c r="J1149" s="1414"/>
      <c r="K1149" s="1414"/>
      <c r="L1149" s="1414"/>
      <c r="M1149" s="1414"/>
      <c r="N1149" s="1414"/>
      <c r="O1149" s="1414"/>
    </row>
    <row r="1150" spans="2:15" ht="21" customHeight="1">
      <c r="B1150" s="1425">
        <v>70</v>
      </c>
      <c r="C1150" s="1428">
        <v>6.9444444444444441E-3</v>
      </c>
      <c r="D1150" s="1428">
        <v>1.3888888888888889E-3</v>
      </c>
      <c r="E1150" s="1437">
        <v>3.4722222222222224E-4</v>
      </c>
      <c r="F1150" s="1414"/>
      <c r="G1150" s="1414"/>
      <c r="H1150" s="1414"/>
      <c r="I1150" s="1414"/>
      <c r="J1150" s="1414"/>
      <c r="K1150" s="1414"/>
      <c r="L1150" s="1414"/>
      <c r="M1150" s="1414"/>
      <c r="N1150" s="1414"/>
      <c r="O1150" s="1414"/>
    </row>
    <row r="1151" spans="2:15">
      <c r="B1151" s="1414"/>
      <c r="C1151" s="1414"/>
      <c r="D1151" s="1414"/>
      <c r="E1151" s="1414"/>
      <c r="F1151" s="1414"/>
      <c r="G1151" s="1414"/>
      <c r="H1151" s="1414"/>
      <c r="I1151" s="1414"/>
      <c r="J1151" s="1414"/>
      <c r="K1151" s="1414"/>
      <c r="L1151" s="1414"/>
      <c r="M1151" s="1414"/>
      <c r="N1151" s="1414"/>
      <c r="O1151" s="1414"/>
    </row>
    <row r="1152" spans="2:15" ht="24.95" customHeight="1">
      <c r="B1152" s="1971" t="s">
        <v>5573</v>
      </c>
      <c r="C1152" s="1971"/>
      <c r="D1152" s="1971"/>
      <c r="E1152" s="1971"/>
      <c r="F1152" s="1971"/>
      <c r="G1152" s="1971"/>
      <c r="H1152" s="1971"/>
      <c r="I1152" s="1971"/>
      <c r="J1152" s="1414"/>
      <c r="K1152" s="1414"/>
      <c r="L1152" s="1414"/>
      <c r="M1152" s="1414"/>
      <c r="N1152" s="1414"/>
      <c r="O1152" s="1414"/>
    </row>
    <row r="1153" spans="2:15" ht="39.950000000000003" customHeight="1">
      <c r="B1153" s="1972" t="s">
        <v>5574</v>
      </c>
      <c r="C1153" s="1972"/>
      <c r="D1153" s="1972"/>
      <c r="E1153" s="1972"/>
      <c r="F1153" s="1972"/>
      <c r="G1153" s="1972"/>
      <c r="H1153" s="1972"/>
      <c r="I1153" s="1972"/>
      <c r="J1153" s="1414"/>
      <c r="K1153" s="1414"/>
      <c r="L1153" s="1414"/>
      <c r="M1153" s="1414"/>
      <c r="N1153" s="1414"/>
      <c r="O1153" s="1414"/>
    </row>
    <row r="1154" spans="2:15">
      <c r="B1154" s="1419"/>
      <c r="C1154" s="1419"/>
      <c r="D1154" s="1419"/>
      <c r="E1154" s="1419"/>
      <c r="F1154" s="1419"/>
      <c r="G1154" s="1419"/>
      <c r="H1154" s="1419"/>
      <c r="I1154" s="1419"/>
      <c r="J1154" s="1414"/>
      <c r="K1154" s="1414"/>
      <c r="L1154" s="1414"/>
      <c r="M1154" s="1414"/>
      <c r="N1154" s="1414"/>
      <c r="O1154" s="1414"/>
    </row>
    <row r="1155" spans="2:15" ht="21" customHeight="1">
      <c r="B1155" s="1424" t="s">
        <v>4721</v>
      </c>
      <c r="C1155" s="1429">
        <v>65</v>
      </c>
      <c r="D1155" s="1429">
        <v>70</v>
      </c>
      <c r="E1155" s="1429">
        <v>75</v>
      </c>
      <c r="F1155" s="1419"/>
      <c r="G1155" s="1419"/>
      <c r="H1155" s="1419"/>
      <c r="I1155" s="1419"/>
      <c r="J1155" s="1414"/>
      <c r="K1155" s="1414"/>
      <c r="L1155" s="1414"/>
      <c r="M1155" s="1414"/>
      <c r="N1155" s="1414"/>
      <c r="O1155" s="1414"/>
    </row>
    <row r="1156" spans="2:15" ht="21" customHeight="1">
      <c r="B1156" s="1425">
        <v>20</v>
      </c>
      <c r="C1156" s="1428">
        <v>6.9444444444444441E-3</v>
      </c>
      <c r="D1156" s="1428">
        <v>1.3888888888888889E-3</v>
      </c>
      <c r="E1156" s="1437">
        <v>3.4722222222222224E-4</v>
      </c>
      <c r="F1156" s="1419"/>
      <c r="G1156" s="1419"/>
      <c r="H1156" s="1419"/>
      <c r="I1156" s="1419"/>
      <c r="J1156" s="1414"/>
      <c r="K1156" s="1414"/>
      <c r="L1156" s="1414"/>
      <c r="M1156" s="1414"/>
      <c r="N1156" s="1414"/>
      <c r="O1156" s="1414"/>
    </row>
    <row r="1157" spans="2:15" ht="21" customHeight="1">
      <c r="B1157" s="1425">
        <v>30</v>
      </c>
      <c r="C1157" s="1428">
        <v>6.9444444444444441E-3</v>
      </c>
      <c r="D1157" s="1428">
        <v>1.3888888888888889E-3</v>
      </c>
      <c r="E1157" s="1437">
        <v>3.4722222222222224E-4</v>
      </c>
      <c r="F1157" s="1419"/>
      <c r="G1157" s="1419"/>
      <c r="H1157" s="1419"/>
      <c r="I1157" s="1419"/>
      <c r="J1157" s="1414"/>
      <c r="K1157" s="1414"/>
      <c r="L1157" s="1414"/>
      <c r="M1157" s="1414"/>
      <c r="N1157" s="1414"/>
      <c r="O1157" s="1414"/>
    </row>
    <row r="1158" spans="2:15" ht="21" customHeight="1">
      <c r="B1158" s="1425">
        <v>40</v>
      </c>
      <c r="C1158" s="1428">
        <v>6.9444444444444441E-3</v>
      </c>
      <c r="D1158" s="1428">
        <v>1.3888888888888889E-3</v>
      </c>
      <c r="E1158" s="1437">
        <v>3.4722222222222224E-4</v>
      </c>
      <c r="F1158" s="1419"/>
      <c r="G1158" s="1419"/>
      <c r="H1158" s="1419"/>
      <c r="I1158" s="1419"/>
      <c r="J1158" s="1414"/>
      <c r="K1158" s="1414"/>
      <c r="L1158" s="1414"/>
      <c r="M1158" s="1414"/>
      <c r="N1158" s="1414"/>
      <c r="O1158" s="1414"/>
    </row>
    <row r="1159" spans="2:15" ht="21" customHeight="1">
      <c r="B1159" s="1425">
        <v>50</v>
      </c>
      <c r="C1159" s="1428">
        <v>6.9444444444444441E-3</v>
      </c>
      <c r="D1159" s="1428">
        <v>1.3888888888888889E-3</v>
      </c>
      <c r="E1159" s="1437">
        <v>3.4722222222222224E-4</v>
      </c>
      <c r="F1159" s="1419"/>
      <c r="G1159" s="1419"/>
      <c r="H1159" s="1419"/>
      <c r="I1159" s="1419"/>
      <c r="J1159" s="1414"/>
      <c r="K1159" s="1414"/>
      <c r="L1159" s="1414"/>
      <c r="M1159" s="1414"/>
      <c r="N1159" s="1414"/>
      <c r="O1159" s="1414"/>
    </row>
    <row r="1160" spans="2:15" ht="21" customHeight="1">
      <c r="B1160" s="1425">
        <v>60</v>
      </c>
      <c r="C1160" s="1428">
        <v>6.9444444444444441E-3</v>
      </c>
      <c r="D1160" s="1428">
        <v>1.3888888888888889E-3</v>
      </c>
      <c r="E1160" s="1437">
        <v>3.4722222222222224E-4</v>
      </c>
      <c r="F1160" s="1419"/>
      <c r="G1160" s="1419"/>
      <c r="H1160" s="1419"/>
      <c r="I1160" s="1419"/>
      <c r="J1160" s="1414"/>
      <c r="K1160" s="1414"/>
      <c r="L1160" s="1414"/>
      <c r="M1160" s="1414"/>
      <c r="N1160" s="1414"/>
      <c r="O1160" s="1414"/>
    </row>
    <row r="1161" spans="2:15" ht="21" customHeight="1">
      <c r="B1161" s="1425">
        <v>70</v>
      </c>
      <c r="C1161" s="1428">
        <v>6.9444444444444441E-3</v>
      </c>
      <c r="D1161" s="1428">
        <v>1.3888888888888889E-3</v>
      </c>
      <c r="E1161" s="1437">
        <v>3.4722222222222224E-4</v>
      </c>
      <c r="F1161" s="1419"/>
      <c r="G1161" s="1419"/>
      <c r="H1161" s="1419"/>
      <c r="I1161" s="1419"/>
      <c r="J1161" s="1414"/>
      <c r="K1161" s="1414"/>
      <c r="L1161" s="1414"/>
      <c r="M1161" s="1414"/>
      <c r="N1161" s="1414"/>
      <c r="O1161" s="1414"/>
    </row>
    <row r="1162" spans="2:15">
      <c r="B1162" s="1419"/>
      <c r="C1162" s="1419"/>
      <c r="D1162" s="1419"/>
      <c r="E1162" s="1419"/>
      <c r="F1162" s="1419"/>
      <c r="G1162" s="1419"/>
      <c r="H1162" s="1419"/>
      <c r="I1162" s="1419"/>
      <c r="J1162" s="1414"/>
      <c r="K1162" s="1414"/>
      <c r="L1162" s="1414"/>
      <c r="M1162" s="1414"/>
      <c r="N1162" s="1414"/>
      <c r="O1162" s="1414"/>
    </row>
    <row r="1163" spans="2:15">
      <c r="B1163" s="1413"/>
      <c r="C1163" s="1413"/>
      <c r="D1163" s="1413"/>
      <c r="E1163" s="1413"/>
      <c r="F1163" s="1413"/>
      <c r="G1163" s="1413"/>
      <c r="H1163" s="1413"/>
      <c r="I1163" s="1413"/>
      <c r="J1163" s="1414"/>
      <c r="K1163" s="1414"/>
      <c r="L1163" s="1414"/>
      <c r="M1163" s="1414"/>
      <c r="N1163" s="1414"/>
      <c r="O1163" s="1414"/>
    </row>
    <row r="1164" spans="2:15" ht="22.5" customHeight="1">
      <c r="B1164" s="1973" t="s">
        <v>4722</v>
      </c>
      <c r="C1164" s="1973"/>
      <c r="D1164" s="1973"/>
      <c r="E1164" s="1973"/>
      <c r="F1164" s="1973"/>
      <c r="G1164" s="1973"/>
      <c r="H1164" s="1973"/>
      <c r="I1164" s="1973"/>
      <c r="J1164" s="1414"/>
      <c r="K1164" s="1414"/>
      <c r="L1164" s="1414"/>
      <c r="M1164" s="1414"/>
      <c r="N1164" s="1414"/>
      <c r="O1164" s="1414"/>
    </row>
    <row r="1165" spans="2:15" ht="36" customHeight="1">
      <c r="B1165" s="1970" t="s">
        <v>5575</v>
      </c>
      <c r="C1165" s="1970"/>
      <c r="D1165" s="1970"/>
      <c r="E1165" s="1970"/>
      <c r="F1165" s="1970"/>
      <c r="G1165" s="1970"/>
      <c r="H1165" s="1970"/>
      <c r="I1165" s="1970"/>
      <c r="J1165" s="1414"/>
      <c r="K1165" s="1414"/>
      <c r="L1165" s="1414"/>
      <c r="M1165" s="1414"/>
      <c r="N1165" s="1414"/>
      <c r="O1165" s="1414"/>
    </row>
    <row r="1166" spans="2:15" ht="36" customHeight="1">
      <c r="B1166" s="1970" t="s">
        <v>5576</v>
      </c>
      <c r="C1166" s="1970"/>
      <c r="D1166" s="1970"/>
      <c r="E1166" s="1970"/>
      <c r="F1166" s="1970"/>
      <c r="G1166" s="1970"/>
      <c r="H1166" s="1970"/>
      <c r="I1166" s="1970"/>
      <c r="J1166" s="1414"/>
      <c r="K1166" s="1414"/>
      <c r="L1166" s="1414"/>
      <c r="M1166" s="1414"/>
      <c r="N1166" s="1414"/>
      <c r="O1166" s="1414"/>
    </row>
    <row r="1167" spans="2:15">
      <c r="J1167" s="1414"/>
      <c r="K1167" s="1414"/>
      <c r="L1167" s="1414"/>
      <c r="M1167" s="1414"/>
      <c r="N1167" s="1414"/>
      <c r="O1167" s="1414"/>
    </row>
  </sheetData>
  <mergeCells count="602">
    <mergeCell ref="Q67:Q68"/>
    <mergeCell ref="R67:U68"/>
    <mergeCell ref="B89:O89"/>
    <mergeCell ref="D91:E91"/>
    <mergeCell ref="C94:G94"/>
    <mergeCell ref="I94:K94"/>
    <mergeCell ref="M94:O94"/>
    <mergeCell ref="B1:O1"/>
    <mergeCell ref="Q1:U1"/>
    <mergeCell ref="Q2:U2"/>
    <mergeCell ref="B4:O4"/>
    <mergeCell ref="B13:O13"/>
    <mergeCell ref="B19:O19"/>
    <mergeCell ref="C109:G109"/>
    <mergeCell ref="I109:K109"/>
    <mergeCell ref="M109:O109"/>
    <mergeCell ref="I114:I115"/>
    <mergeCell ref="J114:K115"/>
    <mergeCell ref="L114:O115"/>
    <mergeCell ref="I99:I100"/>
    <mergeCell ref="J99:K100"/>
    <mergeCell ref="L99:O100"/>
    <mergeCell ref="C103:O103"/>
    <mergeCell ref="C104:O104"/>
    <mergeCell ref="D106:E106"/>
    <mergeCell ref="I130:I131"/>
    <mergeCell ref="J130:K131"/>
    <mergeCell ref="L130:O131"/>
    <mergeCell ref="C135:O135"/>
    <mergeCell ref="C136:O136"/>
    <mergeCell ref="D138:E138"/>
    <mergeCell ref="C119:O119"/>
    <mergeCell ref="C120:O120"/>
    <mergeCell ref="D122:E122"/>
    <mergeCell ref="C125:G125"/>
    <mergeCell ref="I125:K125"/>
    <mergeCell ref="M125:O125"/>
    <mergeCell ref="C151:O151"/>
    <mergeCell ref="C152:O152"/>
    <mergeCell ref="D154:E154"/>
    <mergeCell ref="C157:G157"/>
    <mergeCell ref="I157:K157"/>
    <mergeCell ref="M157:O157"/>
    <mergeCell ref="C141:G141"/>
    <mergeCell ref="I141:K141"/>
    <mergeCell ref="M141:O141"/>
    <mergeCell ref="I146:I147"/>
    <mergeCell ref="J146:K147"/>
    <mergeCell ref="L146:O147"/>
    <mergeCell ref="C173:G173"/>
    <mergeCell ref="I173:K173"/>
    <mergeCell ref="M173:O173"/>
    <mergeCell ref="I178:I179"/>
    <mergeCell ref="J178:K179"/>
    <mergeCell ref="L178:O179"/>
    <mergeCell ref="I162:I163"/>
    <mergeCell ref="J162:K163"/>
    <mergeCell ref="L162:O163"/>
    <mergeCell ref="C167:O167"/>
    <mergeCell ref="C168:O168"/>
    <mergeCell ref="D170:E170"/>
    <mergeCell ref="I194:I195"/>
    <mergeCell ref="J194:K195"/>
    <mergeCell ref="L194:O195"/>
    <mergeCell ref="C199:O199"/>
    <mergeCell ref="C200:O200"/>
    <mergeCell ref="D202:E202"/>
    <mergeCell ref="C183:O183"/>
    <mergeCell ref="C184:O184"/>
    <mergeCell ref="D186:E186"/>
    <mergeCell ref="C189:G189"/>
    <mergeCell ref="I189:K189"/>
    <mergeCell ref="M189:O189"/>
    <mergeCell ref="C215:O215"/>
    <mergeCell ref="C216:O216"/>
    <mergeCell ref="D218:E218"/>
    <mergeCell ref="C221:G221"/>
    <mergeCell ref="I221:K221"/>
    <mergeCell ref="M221:O221"/>
    <mergeCell ref="C205:G205"/>
    <mergeCell ref="I205:K205"/>
    <mergeCell ref="M205:O205"/>
    <mergeCell ref="I210:I211"/>
    <mergeCell ref="J210:K211"/>
    <mergeCell ref="L210:O211"/>
    <mergeCell ref="C237:G237"/>
    <mergeCell ref="I237:K237"/>
    <mergeCell ref="M237:O237"/>
    <mergeCell ref="I242:I243"/>
    <mergeCell ref="J242:K243"/>
    <mergeCell ref="L242:O243"/>
    <mergeCell ref="I226:I227"/>
    <mergeCell ref="J226:K227"/>
    <mergeCell ref="L226:O227"/>
    <mergeCell ref="C231:O231"/>
    <mergeCell ref="C232:O232"/>
    <mergeCell ref="D234:E234"/>
    <mergeCell ref="I258:I259"/>
    <mergeCell ref="J258:K259"/>
    <mergeCell ref="L258:O259"/>
    <mergeCell ref="C263:O263"/>
    <mergeCell ref="C264:O264"/>
    <mergeCell ref="D266:E266"/>
    <mergeCell ref="C247:O247"/>
    <mergeCell ref="C248:O248"/>
    <mergeCell ref="D250:E250"/>
    <mergeCell ref="C253:G253"/>
    <mergeCell ref="I253:K253"/>
    <mergeCell ref="M253:O253"/>
    <mergeCell ref="C279:O279"/>
    <mergeCell ref="C280:O280"/>
    <mergeCell ref="D282:E282"/>
    <mergeCell ref="C285:G285"/>
    <mergeCell ref="I285:K285"/>
    <mergeCell ref="M285:O285"/>
    <mergeCell ref="C269:G269"/>
    <mergeCell ref="I269:K269"/>
    <mergeCell ref="M269:O269"/>
    <mergeCell ref="I274:I275"/>
    <mergeCell ref="J274:K275"/>
    <mergeCell ref="L274:O275"/>
    <mergeCell ref="C301:G301"/>
    <mergeCell ref="I301:K301"/>
    <mergeCell ref="M301:O301"/>
    <mergeCell ref="I306:I307"/>
    <mergeCell ref="J306:K307"/>
    <mergeCell ref="L306:O307"/>
    <mergeCell ref="I290:I291"/>
    <mergeCell ref="J290:K291"/>
    <mergeCell ref="L290:O291"/>
    <mergeCell ref="C295:O295"/>
    <mergeCell ref="C296:O296"/>
    <mergeCell ref="D298:E298"/>
    <mergeCell ref="I322:I323"/>
    <mergeCell ref="J322:K323"/>
    <mergeCell ref="L322:O323"/>
    <mergeCell ref="C327:O327"/>
    <mergeCell ref="C328:O328"/>
    <mergeCell ref="D330:E330"/>
    <mergeCell ref="C311:O311"/>
    <mergeCell ref="C312:O312"/>
    <mergeCell ref="D314:E314"/>
    <mergeCell ref="C317:G317"/>
    <mergeCell ref="I317:K317"/>
    <mergeCell ref="M317:O317"/>
    <mergeCell ref="C343:O343"/>
    <mergeCell ref="C344:O344"/>
    <mergeCell ref="D346:E346"/>
    <mergeCell ref="C349:G349"/>
    <mergeCell ref="I349:K349"/>
    <mergeCell ref="M349:O349"/>
    <mergeCell ref="C333:G333"/>
    <mergeCell ref="I333:K333"/>
    <mergeCell ref="M333:O333"/>
    <mergeCell ref="I338:I339"/>
    <mergeCell ref="J338:K339"/>
    <mergeCell ref="L338:O339"/>
    <mergeCell ref="C365:G365"/>
    <mergeCell ref="I365:K365"/>
    <mergeCell ref="M365:O365"/>
    <mergeCell ref="I370:I371"/>
    <mergeCell ref="J370:K371"/>
    <mergeCell ref="L370:O371"/>
    <mergeCell ref="I354:I355"/>
    <mergeCell ref="J354:K355"/>
    <mergeCell ref="L354:O355"/>
    <mergeCell ref="C359:O359"/>
    <mergeCell ref="C360:O360"/>
    <mergeCell ref="D362:E362"/>
    <mergeCell ref="I386:I387"/>
    <mergeCell ref="J386:K387"/>
    <mergeCell ref="L386:O387"/>
    <mergeCell ref="C391:O391"/>
    <mergeCell ref="C392:O392"/>
    <mergeCell ref="D394:E394"/>
    <mergeCell ref="C375:O375"/>
    <mergeCell ref="C376:O376"/>
    <mergeCell ref="D378:E378"/>
    <mergeCell ref="C381:G381"/>
    <mergeCell ref="I381:K381"/>
    <mergeCell ref="M381:O381"/>
    <mergeCell ref="C407:O407"/>
    <mergeCell ref="C408:O408"/>
    <mergeCell ref="D410:E410"/>
    <mergeCell ref="C413:G413"/>
    <mergeCell ref="I413:K413"/>
    <mergeCell ref="M413:O413"/>
    <mergeCell ref="C397:G397"/>
    <mergeCell ref="I397:K397"/>
    <mergeCell ref="M397:O397"/>
    <mergeCell ref="I402:I403"/>
    <mergeCell ref="J402:K403"/>
    <mergeCell ref="L402:O403"/>
    <mergeCell ref="C429:G429"/>
    <mergeCell ref="I429:K429"/>
    <mergeCell ref="M429:O429"/>
    <mergeCell ref="I434:I435"/>
    <mergeCell ref="J434:K435"/>
    <mergeCell ref="L434:O435"/>
    <mergeCell ref="I418:I419"/>
    <mergeCell ref="J418:K419"/>
    <mergeCell ref="L418:O419"/>
    <mergeCell ref="C423:O423"/>
    <mergeCell ref="C424:O424"/>
    <mergeCell ref="D426:E426"/>
    <mergeCell ref="I450:I451"/>
    <mergeCell ref="J450:K451"/>
    <mergeCell ref="L450:O451"/>
    <mergeCell ref="C455:O455"/>
    <mergeCell ref="C456:O456"/>
    <mergeCell ref="D458:E458"/>
    <mergeCell ref="C439:O439"/>
    <mergeCell ref="C440:O440"/>
    <mergeCell ref="D442:E442"/>
    <mergeCell ref="C445:G445"/>
    <mergeCell ref="I445:K445"/>
    <mergeCell ref="M445:O445"/>
    <mergeCell ref="C471:O471"/>
    <mergeCell ref="C472:O472"/>
    <mergeCell ref="D474:E474"/>
    <mergeCell ref="C477:G477"/>
    <mergeCell ref="I477:K477"/>
    <mergeCell ref="M477:O477"/>
    <mergeCell ref="C461:G461"/>
    <mergeCell ref="I461:K461"/>
    <mergeCell ref="M461:O461"/>
    <mergeCell ref="I466:I467"/>
    <mergeCell ref="J466:K467"/>
    <mergeCell ref="L466:O467"/>
    <mergeCell ref="C493:G493"/>
    <mergeCell ref="I493:K493"/>
    <mergeCell ref="M493:O493"/>
    <mergeCell ref="I498:I499"/>
    <mergeCell ref="J498:K499"/>
    <mergeCell ref="L498:O499"/>
    <mergeCell ref="I482:I483"/>
    <mergeCell ref="J482:K483"/>
    <mergeCell ref="L482:O483"/>
    <mergeCell ref="C487:O487"/>
    <mergeCell ref="C488:O488"/>
    <mergeCell ref="D490:E490"/>
    <mergeCell ref="I514:I515"/>
    <mergeCell ref="J514:K515"/>
    <mergeCell ref="L514:O515"/>
    <mergeCell ref="C519:O519"/>
    <mergeCell ref="C520:O520"/>
    <mergeCell ref="D522:E522"/>
    <mergeCell ref="C503:O503"/>
    <mergeCell ref="C504:O504"/>
    <mergeCell ref="D506:E506"/>
    <mergeCell ref="C509:G509"/>
    <mergeCell ref="I509:K509"/>
    <mergeCell ref="M509:O509"/>
    <mergeCell ref="C535:O535"/>
    <mergeCell ref="C536:O536"/>
    <mergeCell ref="D538:E538"/>
    <mergeCell ref="C541:G541"/>
    <mergeCell ref="I541:K541"/>
    <mergeCell ref="M541:O541"/>
    <mergeCell ref="C525:G525"/>
    <mergeCell ref="I525:K525"/>
    <mergeCell ref="M525:O525"/>
    <mergeCell ref="I530:I531"/>
    <mergeCell ref="J530:K531"/>
    <mergeCell ref="L530:O531"/>
    <mergeCell ref="C557:G557"/>
    <mergeCell ref="I557:K557"/>
    <mergeCell ref="M557:O557"/>
    <mergeCell ref="I562:I563"/>
    <mergeCell ref="J562:K563"/>
    <mergeCell ref="L562:O563"/>
    <mergeCell ref="I546:I547"/>
    <mergeCell ref="J546:K547"/>
    <mergeCell ref="L546:O547"/>
    <mergeCell ref="C551:O551"/>
    <mergeCell ref="C552:O552"/>
    <mergeCell ref="D554:E554"/>
    <mergeCell ref="I578:I579"/>
    <mergeCell ref="J578:K579"/>
    <mergeCell ref="L578:O579"/>
    <mergeCell ref="C583:O583"/>
    <mergeCell ref="C584:O584"/>
    <mergeCell ref="D586:E586"/>
    <mergeCell ref="C567:O567"/>
    <mergeCell ref="C568:O568"/>
    <mergeCell ref="D570:E570"/>
    <mergeCell ref="C573:G573"/>
    <mergeCell ref="I573:K573"/>
    <mergeCell ref="M573:O573"/>
    <mergeCell ref="C599:O599"/>
    <mergeCell ref="C600:O600"/>
    <mergeCell ref="D602:E602"/>
    <mergeCell ref="C605:G605"/>
    <mergeCell ref="I605:K605"/>
    <mergeCell ref="M605:O605"/>
    <mergeCell ref="C589:G589"/>
    <mergeCell ref="I589:K589"/>
    <mergeCell ref="M589:O589"/>
    <mergeCell ref="I594:I595"/>
    <mergeCell ref="J594:K595"/>
    <mergeCell ref="L594:O595"/>
    <mergeCell ref="C621:G621"/>
    <mergeCell ref="I621:K621"/>
    <mergeCell ref="M621:O621"/>
    <mergeCell ref="I626:I627"/>
    <mergeCell ref="J626:K627"/>
    <mergeCell ref="L626:O627"/>
    <mergeCell ref="I610:I611"/>
    <mergeCell ref="J610:K611"/>
    <mergeCell ref="L610:O611"/>
    <mergeCell ref="C615:O615"/>
    <mergeCell ref="C616:O616"/>
    <mergeCell ref="D618:E618"/>
    <mergeCell ref="I642:I643"/>
    <mergeCell ref="J642:K643"/>
    <mergeCell ref="L642:O643"/>
    <mergeCell ref="C647:O647"/>
    <mergeCell ref="C648:O648"/>
    <mergeCell ref="D650:E650"/>
    <mergeCell ref="C631:O631"/>
    <mergeCell ref="C632:O632"/>
    <mergeCell ref="D634:E634"/>
    <mergeCell ref="C637:G637"/>
    <mergeCell ref="I637:K637"/>
    <mergeCell ref="M637:O637"/>
    <mergeCell ref="C663:O663"/>
    <mergeCell ref="C664:O664"/>
    <mergeCell ref="D666:E666"/>
    <mergeCell ref="C669:G669"/>
    <mergeCell ref="I669:K669"/>
    <mergeCell ref="M669:O669"/>
    <mergeCell ref="C653:G653"/>
    <mergeCell ref="I653:K653"/>
    <mergeCell ref="M653:O653"/>
    <mergeCell ref="I658:I659"/>
    <mergeCell ref="J658:K659"/>
    <mergeCell ref="L658:O659"/>
    <mergeCell ref="C685:G685"/>
    <mergeCell ref="I685:K685"/>
    <mergeCell ref="M685:O685"/>
    <mergeCell ref="I690:I691"/>
    <mergeCell ref="J690:K691"/>
    <mergeCell ref="L690:O691"/>
    <mergeCell ref="I674:I675"/>
    <mergeCell ref="J674:K675"/>
    <mergeCell ref="L674:O675"/>
    <mergeCell ref="C679:O679"/>
    <mergeCell ref="C680:O680"/>
    <mergeCell ref="D682:E682"/>
    <mergeCell ref="I706:I707"/>
    <mergeCell ref="J706:K707"/>
    <mergeCell ref="L706:O707"/>
    <mergeCell ref="C711:O711"/>
    <mergeCell ref="C712:O712"/>
    <mergeCell ref="D714:E714"/>
    <mergeCell ref="C695:O695"/>
    <mergeCell ref="C696:O696"/>
    <mergeCell ref="D698:E698"/>
    <mergeCell ref="C701:G701"/>
    <mergeCell ref="I701:K701"/>
    <mergeCell ref="M701:O701"/>
    <mergeCell ref="C727:O727"/>
    <mergeCell ref="C728:O728"/>
    <mergeCell ref="D730:E730"/>
    <mergeCell ref="C733:G733"/>
    <mergeCell ref="I733:K733"/>
    <mergeCell ref="M733:O733"/>
    <mergeCell ref="C717:G717"/>
    <mergeCell ref="I717:K717"/>
    <mergeCell ref="M717:O717"/>
    <mergeCell ref="I722:I723"/>
    <mergeCell ref="J722:K723"/>
    <mergeCell ref="L722:O723"/>
    <mergeCell ref="C749:G749"/>
    <mergeCell ref="I749:K749"/>
    <mergeCell ref="M749:O749"/>
    <mergeCell ref="I754:I755"/>
    <mergeCell ref="J754:K755"/>
    <mergeCell ref="L754:O755"/>
    <mergeCell ref="I738:I739"/>
    <mergeCell ref="J738:K739"/>
    <mergeCell ref="L738:O739"/>
    <mergeCell ref="C743:O743"/>
    <mergeCell ref="C744:O744"/>
    <mergeCell ref="D746:E746"/>
    <mergeCell ref="I770:I771"/>
    <mergeCell ref="J770:K771"/>
    <mergeCell ref="L770:O771"/>
    <mergeCell ref="C775:O775"/>
    <mergeCell ref="C776:O776"/>
    <mergeCell ref="D778:E778"/>
    <mergeCell ref="C759:O759"/>
    <mergeCell ref="C760:O760"/>
    <mergeCell ref="D762:E762"/>
    <mergeCell ref="C765:G765"/>
    <mergeCell ref="I765:K765"/>
    <mergeCell ref="M765:O765"/>
    <mergeCell ref="C791:O791"/>
    <mergeCell ref="C792:O792"/>
    <mergeCell ref="D794:E794"/>
    <mergeCell ref="C797:G797"/>
    <mergeCell ref="I797:K797"/>
    <mergeCell ref="M797:O797"/>
    <mergeCell ref="C781:G781"/>
    <mergeCell ref="I781:K781"/>
    <mergeCell ref="M781:O781"/>
    <mergeCell ref="I786:I787"/>
    <mergeCell ref="J786:K787"/>
    <mergeCell ref="L786:O787"/>
    <mergeCell ref="C813:G813"/>
    <mergeCell ref="I813:K813"/>
    <mergeCell ref="M813:O813"/>
    <mergeCell ref="I818:I819"/>
    <mergeCell ref="J818:K819"/>
    <mergeCell ref="L818:O819"/>
    <mergeCell ref="I802:I803"/>
    <mergeCell ref="J802:K803"/>
    <mergeCell ref="L802:O803"/>
    <mergeCell ref="C807:O807"/>
    <mergeCell ref="C808:O808"/>
    <mergeCell ref="D810:E810"/>
    <mergeCell ref="I834:I835"/>
    <mergeCell ref="J834:K835"/>
    <mergeCell ref="L834:O835"/>
    <mergeCell ref="C839:O839"/>
    <mergeCell ref="C840:O840"/>
    <mergeCell ref="D842:E842"/>
    <mergeCell ref="C823:O823"/>
    <mergeCell ref="C824:O824"/>
    <mergeCell ref="D826:E826"/>
    <mergeCell ref="C829:G829"/>
    <mergeCell ref="I829:K829"/>
    <mergeCell ref="M829:O829"/>
    <mergeCell ref="C855:O855"/>
    <mergeCell ref="C856:O856"/>
    <mergeCell ref="D858:E858"/>
    <mergeCell ref="C861:G861"/>
    <mergeCell ref="I861:K861"/>
    <mergeCell ref="M861:O861"/>
    <mergeCell ref="C845:G845"/>
    <mergeCell ref="I845:K845"/>
    <mergeCell ref="M845:O845"/>
    <mergeCell ref="I850:I851"/>
    <mergeCell ref="J850:K851"/>
    <mergeCell ref="L850:O851"/>
    <mergeCell ref="C876:G876"/>
    <mergeCell ref="I876:K876"/>
    <mergeCell ref="M876:O876"/>
    <mergeCell ref="I881:I882"/>
    <mergeCell ref="J881:K882"/>
    <mergeCell ref="L881:O882"/>
    <mergeCell ref="I866:I867"/>
    <mergeCell ref="J866:K867"/>
    <mergeCell ref="L866:O867"/>
    <mergeCell ref="C870:O870"/>
    <mergeCell ref="C871:O871"/>
    <mergeCell ref="D873:E873"/>
    <mergeCell ref="I896:I897"/>
    <mergeCell ref="J896:K897"/>
    <mergeCell ref="L896:O897"/>
    <mergeCell ref="C900:O900"/>
    <mergeCell ref="C901:O901"/>
    <mergeCell ref="D903:E903"/>
    <mergeCell ref="C885:O885"/>
    <mergeCell ref="C886:O886"/>
    <mergeCell ref="D888:E888"/>
    <mergeCell ref="C891:G891"/>
    <mergeCell ref="I891:K891"/>
    <mergeCell ref="M891:O891"/>
    <mergeCell ref="C915:O915"/>
    <mergeCell ref="C916:O916"/>
    <mergeCell ref="D918:E918"/>
    <mergeCell ref="C921:G921"/>
    <mergeCell ref="I921:K921"/>
    <mergeCell ref="M921:O921"/>
    <mergeCell ref="C906:G906"/>
    <mergeCell ref="I906:K906"/>
    <mergeCell ref="M906:O906"/>
    <mergeCell ref="I911:I912"/>
    <mergeCell ref="J911:K912"/>
    <mergeCell ref="L911:O912"/>
    <mergeCell ref="C936:G936"/>
    <mergeCell ref="I936:K936"/>
    <mergeCell ref="M936:O936"/>
    <mergeCell ref="I941:I942"/>
    <mergeCell ref="J941:K942"/>
    <mergeCell ref="L941:O942"/>
    <mergeCell ref="I926:I927"/>
    <mergeCell ref="J926:K927"/>
    <mergeCell ref="L926:O927"/>
    <mergeCell ref="C930:O930"/>
    <mergeCell ref="C931:O931"/>
    <mergeCell ref="D933:E933"/>
    <mergeCell ref="I956:I957"/>
    <mergeCell ref="J956:K957"/>
    <mergeCell ref="L956:O957"/>
    <mergeCell ref="C960:O960"/>
    <mergeCell ref="C961:O961"/>
    <mergeCell ref="D963:E963"/>
    <mergeCell ref="C945:O945"/>
    <mergeCell ref="C946:O946"/>
    <mergeCell ref="D948:E948"/>
    <mergeCell ref="C951:G951"/>
    <mergeCell ref="I951:K951"/>
    <mergeCell ref="M951:O951"/>
    <mergeCell ref="C975:O975"/>
    <mergeCell ref="C976:O976"/>
    <mergeCell ref="D978:E978"/>
    <mergeCell ref="C981:G981"/>
    <mergeCell ref="I981:K981"/>
    <mergeCell ref="M981:O981"/>
    <mergeCell ref="C966:G966"/>
    <mergeCell ref="I966:K966"/>
    <mergeCell ref="M966:O966"/>
    <mergeCell ref="I971:I972"/>
    <mergeCell ref="J971:K972"/>
    <mergeCell ref="L971:O972"/>
    <mergeCell ref="C996:G996"/>
    <mergeCell ref="I996:K996"/>
    <mergeCell ref="M996:O996"/>
    <mergeCell ref="I1001:I1002"/>
    <mergeCell ref="J1001:K1002"/>
    <mergeCell ref="L1001:O1002"/>
    <mergeCell ref="I986:I987"/>
    <mergeCell ref="J986:K987"/>
    <mergeCell ref="L986:O987"/>
    <mergeCell ref="C990:O990"/>
    <mergeCell ref="C991:O991"/>
    <mergeCell ref="D993:E993"/>
    <mergeCell ref="I1016:I1017"/>
    <mergeCell ref="J1016:K1017"/>
    <mergeCell ref="L1016:O1017"/>
    <mergeCell ref="C1020:O1020"/>
    <mergeCell ref="C1021:O1021"/>
    <mergeCell ref="D1023:E1023"/>
    <mergeCell ref="C1005:O1005"/>
    <mergeCell ref="C1006:O1006"/>
    <mergeCell ref="D1008:E1008"/>
    <mergeCell ref="C1011:G1011"/>
    <mergeCell ref="I1011:K1011"/>
    <mergeCell ref="M1011:O1011"/>
    <mergeCell ref="C1035:O1035"/>
    <mergeCell ref="C1036:O1036"/>
    <mergeCell ref="D1038:E1038"/>
    <mergeCell ref="C1041:G1041"/>
    <mergeCell ref="I1041:K1041"/>
    <mergeCell ref="M1041:O1041"/>
    <mergeCell ref="C1026:G1026"/>
    <mergeCell ref="I1026:K1026"/>
    <mergeCell ref="M1026:O1026"/>
    <mergeCell ref="I1031:I1032"/>
    <mergeCell ref="J1031:K1032"/>
    <mergeCell ref="L1031:O1032"/>
    <mergeCell ref="C1055:G1055"/>
    <mergeCell ref="I1055:K1055"/>
    <mergeCell ref="M1055:O1055"/>
    <mergeCell ref="I1060:I1061"/>
    <mergeCell ref="J1060:K1061"/>
    <mergeCell ref="L1060:O1061"/>
    <mergeCell ref="I1046:I1047"/>
    <mergeCell ref="J1046:K1047"/>
    <mergeCell ref="L1046:O1047"/>
    <mergeCell ref="C1049:O1049"/>
    <mergeCell ref="C1050:O1050"/>
    <mergeCell ref="D1052:E1052"/>
    <mergeCell ref="I1074:I1075"/>
    <mergeCell ref="J1074:K1075"/>
    <mergeCell ref="L1074:O1075"/>
    <mergeCell ref="C1077:O1077"/>
    <mergeCell ref="C1078:O1078"/>
    <mergeCell ref="D1080:E1080"/>
    <mergeCell ref="C1063:O1063"/>
    <mergeCell ref="C1064:O1064"/>
    <mergeCell ref="D1066:E1066"/>
    <mergeCell ref="C1069:G1069"/>
    <mergeCell ref="I1069:K1069"/>
    <mergeCell ref="M1069:O1069"/>
    <mergeCell ref="C1091:O1091"/>
    <mergeCell ref="C1092:O1092"/>
    <mergeCell ref="B1096:I1096"/>
    <mergeCell ref="B1097:I1098"/>
    <mergeCell ref="B1099:I1100"/>
    <mergeCell ref="B1102:I1102"/>
    <mergeCell ref="C1083:G1083"/>
    <mergeCell ref="I1083:K1083"/>
    <mergeCell ref="M1083:O1083"/>
    <mergeCell ref="I1088:I1089"/>
    <mergeCell ref="J1088:K1089"/>
    <mergeCell ref="L1088:O1089"/>
    <mergeCell ref="B1166:I1166"/>
    <mergeCell ref="B1141:I1141"/>
    <mergeCell ref="B1142:I1142"/>
    <mergeCell ref="B1152:I1152"/>
    <mergeCell ref="B1153:I1153"/>
    <mergeCell ref="B1164:I1164"/>
    <mergeCell ref="B1165:I1165"/>
    <mergeCell ref="B1108:I1108"/>
    <mergeCell ref="B1109:I1109"/>
    <mergeCell ref="B1119:I1119"/>
    <mergeCell ref="B1120:I1120"/>
    <mergeCell ref="B1130:I1130"/>
    <mergeCell ref="B1131:I1131"/>
  </mergeCells>
  <dataValidations count="4">
    <dataValidation type="list" sqref="C92 C1081 C1067 C1053 C1039 C1024 C1009 C994 C979 C964 C949 C934 C919 C904 C889 C874 C859 C843 C827 C811 C795 C779 C763 C747 C731 C715 C699 C683 C667 C651 C635 C619 C603 C587 C571 C555 C539 C523 C507 C491 C475 C459 C443 C427 C411 C395 C379 C363 C347 C331 C315 C299 C283 C267 C251 C235 C219 C203 C187 C171 C155 C139 C123 C107" xr:uid="{D4A589BD-6F49-481E-B2B4-620B662A090B}">
      <formula1>"PORTIONS,POIDS PRINCIPAL"</formula1>
    </dataValidation>
    <dataValidation type="list" sqref="C1103" xr:uid="{921DD4B6-3CAA-4922-80CC-7398C32CFB8A}">
      <formula1>"BŒUF / PORC,VOLAILLE,POISSON MAIGRE,POISSON GRAS"</formula1>
    </dataValidation>
    <dataValidation type="list" sqref="E1103" xr:uid="{0B6BFB09-BF8C-4284-877A-C442B593D60C}">
      <formula1>"20,30,40,50,60,70"</formula1>
    </dataValidation>
    <dataValidation type="list" sqref="C1104" xr:uid="{7831EC10-A7DE-47A9-B373-247FCB85A8C0}">
      <formula1>"65,70,75"</formula1>
    </dataValidation>
  </dataValidation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3620-91FD-44BB-9868-A741B295FA4E}">
  <dimension ref="B1:H28"/>
  <sheetViews>
    <sheetView workbookViewId="0">
      <selection activeCell="G8" sqref="G8:G9"/>
    </sheetView>
  </sheetViews>
  <sheetFormatPr baseColWidth="10" defaultColWidth="8" defaultRowHeight="15"/>
  <cols>
    <col min="1" max="1" width="8" style="1185"/>
    <col min="2" max="2" width="28" style="1185" customWidth="1"/>
    <col min="3" max="3" width="31.75" style="1185" customWidth="1"/>
    <col min="4" max="4" width="50.75" style="1185" customWidth="1"/>
    <col min="5" max="5" width="61.25" style="1185" customWidth="1"/>
    <col min="6" max="16384" width="8" style="1185"/>
  </cols>
  <sheetData>
    <row r="1" spans="2:8" ht="30" customHeight="1">
      <c r="B1" s="1950" t="s">
        <v>5577</v>
      </c>
      <c r="C1" s="1950"/>
      <c r="D1" s="1950"/>
      <c r="E1" s="1950"/>
    </row>
    <row r="2" spans="2:8" ht="30" customHeight="1">
      <c r="B2" s="1288" t="s">
        <v>4488</v>
      </c>
      <c r="H2" s="1289"/>
    </row>
    <row r="3" spans="2:8" ht="30" customHeight="1">
      <c r="B3" s="1186" t="s">
        <v>3718</v>
      </c>
      <c r="C3" s="1186" t="s">
        <v>3719</v>
      </c>
      <c r="D3" s="1186" t="s">
        <v>3720</v>
      </c>
      <c r="E3" s="1186" t="s">
        <v>3721</v>
      </c>
    </row>
    <row r="4" spans="2:8" ht="57.95" customHeight="1">
      <c r="B4" s="1187" t="s">
        <v>3722</v>
      </c>
      <c r="C4" s="1187" t="s">
        <v>3723</v>
      </c>
      <c r="D4" s="1187" t="s">
        <v>5578</v>
      </c>
      <c r="E4" s="1188" t="s">
        <v>1276</v>
      </c>
    </row>
    <row r="5" spans="2:8" ht="57.95" customHeight="1">
      <c r="B5" s="1187" t="s">
        <v>3724</v>
      </c>
      <c r="C5" s="1187" t="s">
        <v>5579</v>
      </c>
      <c r="D5" s="1187" t="s">
        <v>5580</v>
      </c>
      <c r="E5" s="1188" t="s">
        <v>3725</v>
      </c>
    </row>
    <row r="6" spans="2:8" ht="57.95" customHeight="1">
      <c r="B6" s="1187" t="s">
        <v>3726</v>
      </c>
      <c r="C6" s="1187" t="s">
        <v>5581</v>
      </c>
      <c r="D6" s="1187" t="s">
        <v>5582</v>
      </c>
      <c r="E6" s="1188" t="s">
        <v>3727</v>
      </c>
    </row>
    <row r="7" spans="2:8" ht="57.95" customHeight="1">
      <c r="B7" s="1187" t="s">
        <v>3728</v>
      </c>
      <c r="C7" s="1187" t="s">
        <v>3729</v>
      </c>
      <c r="D7" s="1187" t="s">
        <v>3730</v>
      </c>
      <c r="E7" s="1188" t="s">
        <v>3731</v>
      </c>
    </row>
    <row r="8" spans="2:8" ht="57.95" customHeight="1">
      <c r="B8" s="1187" t="s">
        <v>3732</v>
      </c>
      <c r="C8" s="1187" t="s">
        <v>3733</v>
      </c>
      <c r="D8" s="1187" t="s">
        <v>3734</v>
      </c>
      <c r="E8" s="1188" t="s">
        <v>3735</v>
      </c>
    </row>
    <row r="9" spans="2:8" ht="57.95" customHeight="1">
      <c r="B9" s="1187" t="s">
        <v>3736</v>
      </c>
      <c r="C9" s="1187" t="s">
        <v>3737</v>
      </c>
      <c r="D9" s="1187" t="s">
        <v>5583</v>
      </c>
      <c r="E9" s="1188" t="s">
        <v>3738</v>
      </c>
    </row>
    <row r="10" spans="2:8" ht="57.95" customHeight="1">
      <c r="B10" s="1187" t="s">
        <v>3739</v>
      </c>
      <c r="C10" s="1187" t="s">
        <v>3740</v>
      </c>
      <c r="D10" s="1187" t="s">
        <v>5584</v>
      </c>
      <c r="E10" s="1188" t="s">
        <v>3741</v>
      </c>
    </row>
    <row r="11" spans="2:8" ht="57.95" customHeight="1">
      <c r="B11" s="1187" t="s">
        <v>3742</v>
      </c>
      <c r="C11" s="1187" t="s">
        <v>3743</v>
      </c>
      <c r="D11" s="1187" t="s">
        <v>5585</v>
      </c>
      <c r="E11" s="1188" t="s">
        <v>3741</v>
      </c>
    </row>
    <row r="12" spans="2:8" ht="57.95" customHeight="1">
      <c r="B12" s="1187" t="s">
        <v>3744</v>
      </c>
      <c r="C12" s="1187" t="s">
        <v>3745</v>
      </c>
      <c r="D12" s="1187" t="s">
        <v>5586</v>
      </c>
      <c r="E12" s="1188" t="s">
        <v>3746</v>
      </c>
    </row>
    <row r="14" spans="2:8" ht="48" customHeight="1">
      <c r="B14" s="1967" t="s">
        <v>5587</v>
      </c>
      <c r="C14" s="1967"/>
      <c r="D14" s="1967"/>
      <c r="E14" s="1967"/>
    </row>
    <row r="16" spans="2:8" ht="72" customHeight="1">
      <c r="B16" s="1434" t="s">
        <v>5588</v>
      </c>
      <c r="C16" s="1470" t="s">
        <v>5589</v>
      </c>
      <c r="D16" s="1434" t="s">
        <v>5590</v>
      </c>
      <c r="E16" s="1434" t="s">
        <v>3721</v>
      </c>
    </row>
    <row r="17" spans="2:5" ht="72" customHeight="1">
      <c r="B17" s="1469" t="s">
        <v>5591</v>
      </c>
      <c r="C17" s="1471" t="s">
        <v>5592</v>
      </c>
      <c r="D17" s="1433" t="s">
        <v>5593</v>
      </c>
      <c r="E17" s="1433" t="s">
        <v>5594</v>
      </c>
    </row>
    <row r="18" spans="2:5" ht="72" customHeight="1">
      <c r="B18" s="1469" t="s">
        <v>5595</v>
      </c>
      <c r="C18" s="1471" t="s">
        <v>5596</v>
      </c>
      <c r="D18" s="1433" t="s">
        <v>5597</v>
      </c>
      <c r="E18" s="1433" t="s">
        <v>5598</v>
      </c>
    </row>
    <row r="19" spans="2:5" ht="72" customHeight="1">
      <c r="B19" s="1469" t="s">
        <v>5599</v>
      </c>
      <c r="C19" s="1471" t="s">
        <v>5600</v>
      </c>
      <c r="D19" s="1433" t="s">
        <v>5601</v>
      </c>
      <c r="E19" s="1433" t="s">
        <v>5602</v>
      </c>
    </row>
    <row r="20" spans="2:5" ht="72" customHeight="1">
      <c r="B20" s="1469" t="s">
        <v>5603</v>
      </c>
      <c r="C20" s="1471" t="s">
        <v>5604</v>
      </c>
      <c r="D20" s="1433" t="s">
        <v>5605</v>
      </c>
      <c r="E20" s="1433" t="s">
        <v>5606</v>
      </c>
    </row>
    <row r="21" spans="2:5" ht="72" customHeight="1">
      <c r="B21" s="1469" t="s">
        <v>5607</v>
      </c>
      <c r="C21" s="1471" t="s">
        <v>5608</v>
      </c>
      <c r="D21" s="1433" t="s">
        <v>5609</v>
      </c>
      <c r="E21" s="1433" t="s">
        <v>5610</v>
      </c>
    </row>
    <row r="22" spans="2:5" ht="72" customHeight="1">
      <c r="B22" s="1469" t="s">
        <v>5611</v>
      </c>
      <c r="C22" s="1471" t="s">
        <v>5612</v>
      </c>
      <c r="D22" s="1433" t="s">
        <v>5613</v>
      </c>
      <c r="E22" s="1433" t="s">
        <v>5614</v>
      </c>
    </row>
    <row r="23" spans="2:5" ht="72" customHeight="1">
      <c r="B23" s="1469" t="s">
        <v>5615</v>
      </c>
      <c r="C23" s="1471" t="s">
        <v>5616</v>
      </c>
      <c r="D23" s="1433" t="s">
        <v>5617</v>
      </c>
      <c r="E23" s="1433" t="s">
        <v>5618</v>
      </c>
    </row>
    <row r="24" spans="2:5" ht="63.95" customHeight="1">
      <c r="B24" s="1469" t="s">
        <v>5619</v>
      </c>
      <c r="C24" s="1471" t="s">
        <v>5620</v>
      </c>
      <c r="D24" s="1433" t="s">
        <v>5621</v>
      </c>
      <c r="E24" s="1433" t="s">
        <v>5622</v>
      </c>
    </row>
    <row r="25" spans="2:5" ht="63.95" customHeight="1">
      <c r="B25" s="1469" t="s">
        <v>5623</v>
      </c>
      <c r="C25" s="1471" t="s">
        <v>5624</v>
      </c>
      <c r="D25" s="1433" t="s">
        <v>5625</v>
      </c>
      <c r="E25" s="1433" t="s">
        <v>5626</v>
      </c>
    </row>
    <row r="26" spans="2:5" ht="63.95" customHeight="1">
      <c r="B26" s="1469" t="s">
        <v>5627</v>
      </c>
      <c r="C26" s="1471" t="s">
        <v>5628</v>
      </c>
      <c r="D26" s="1433" t="s">
        <v>5629</v>
      </c>
      <c r="E26" s="1433" t="s">
        <v>5630</v>
      </c>
    </row>
    <row r="27" spans="2:5" ht="63.95" customHeight="1">
      <c r="B27" s="1469" t="s">
        <v>5631</v>
      </c>
      <c r="C27" s="1471" t="s">
        <v>5632</v>
      </c>
      <c r="D27" s="1433" t="s">
        <v>5633</v>
      </c>
      <c r="E27" s="1433" t="s">
        <v>5634</v>
      </c>
    </row>
    <row r="28" spans="2:5" ht="63.95" customHeight="1">
      <c r="B28" s="1469" t="s">
        <v>5635</v>
      </c>
      <c r="C28" s="1471" t="s">
        <v>5636</v>
      </c>
      <c r="D28" s="1433" t="s">
        <v>5637</v>
      </c>
      <c r="E28" s="1433" t="s">
        <v>5638</v>
      </c>
    </row>
  </sheetData>
  <mergeCells count="2">
    <mergeCell ref="B1:E1"/>
    <mergeCell ref="B14:E14"/>
  </mergeCells>
  <hyperlinks>
    <hyperlink ref="E7" r:id="rId1" xr:uid="{082CF4DB-D20C-4064-B349-76B8CB79E4B1}"/>
    <hyperlink ref="E6" r:id="rId2" xr:uid="{DB07ADA7-A99B-4295-A6A4-383A8A944873}"/>
    <hyperlink ref="E5" r:id="rId3" xr:uid="{55F5B0E3-F6FD-4AB6-A29D-E70F52DB5146}"/>
    <hyperlink ref="E4" r:id="rId4" xr:uid="{E2922289-F572-474C-9A2D-8593D227827B}"/>
    <hyperlink ref="E8" r:id="rId5" xr:uid="{9272A73B-C532-4212-8CE3-8947E8679B4F}"/>
    <hyperlink ref="E10" r:id="rId6" xr:uid="{48414AE7-77A6-4021-BF2D-B1935022822C}"/>
    <hyperlink ref="E9" r:id="rId7" xr:uid="{08A8D928-6DB0-4721-A69A-35F40639AD5A}"/>
    <hyperlink ref="E11" r:id="rId8" xr:uid="{63D2DA3C-3BD5-4200-8037-5362C0413007}"/>
    <hyperlink ref="E12" r:id="rId9" xr:uid="{EDDA906B-658F-4FF3-8D99-A4131A592D8F}"/>
    <hyperlink ref="E17" r:id="rId10" tooltip="https://www.gov.uk/government/publications/cooking-your-food/cooking-your-food" xr:uid="{00000000-0004-0000-2A00-000009000000}"/>
    <hyperlink ref="E18" r:id="rId11" tooltip="https://douglasbaldwin.com/sous-vide.html" xr:uid="{00000000-0004-0000-2A00-00000A000000}"/>
    <hyperlink ref="E19" r:id="rId12" tooltip="https://agriculture.gouv.fr/telecharger/127673" xr:uid="{00000000-0004-0000-2A00-00000B000000}"/>
    <hyperlink ref="E20" r:id="rId13" tooltip="https://hcms.rational-online.com/hcms/v1.7/entity/brochure/610877/storage/MDA2MTA4NzcvMC9wZGYtcHJldmlldy0xNTBwcGktcHJpbnRzaGVldC8vLzk3ODYzODA2/download/application_manual_low_temperature_cooking_icombi_english_uk.pdf" xr:uid="{00000000-0004-0000-2A00-00000C000000}"/>
    <hyperlink ref="E21" r:id="rId14" tooltip="https://agriculture.gouv.fr/le-parasitisme-des-produits-de-la-peche-quest-ce-que-cest" xr:uid="{00000000-0004-0000-2A00-00000D000000}"/>
    <hyperlink ref="E22" r:id="rId15" tooltip="https://interbev-bretagne.fr/wp-content/uploads/2016/06/etude-cuisson-basse-temperature-des-viandes-guide.pdf" xr:uid="{00000000-0004-0000-2A00-00000E000000}"/>
    <hyperlink ref="E23" r:id="rId16" tooltip="https://www.foodauthority.nsw.gov.au/sites/default/files/_Documents/scienceandtechnical/sous_vide_food_safey_precautions.pdf" xr:uid="{00000000-0004-0000-2A00-00000F000000}"/>
    <hyperlink ref="E24" r:id="rId17" tooltip="https://www.sous-vide.cooking/vacuum-cook/temperature-time-guide/vegetables/" xr:uid="{00000000-0004-0000-2A00-000010000000}"/>
    <hyperlink ref="E25" r:id="rId18" tooltip="https://www.sous-vide.cooking/vacuum-cook/temperature-time-guide/fruit/" xr:uid="{00000000-0004-0000-2A00-000011000000}"/>
    <hyperlink ref="E26" r:id="rId19" tooltip="https://www.sous-vide.cooking/classic-flan-at-85-c/" xr:uid="{00000000-0004-0000-2A00-000012000000}"/>
    <hyperlink ref="E27" r:id="rId20" tooltip="https://www.foodauthority.nsw.gov.au/media/2891" xr:uid="{00000000-0004-0000-2A00-000013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7EB09-04C5-4EA6-BB44-B0AE965E4F62}">
  <sheetPr>
    <pageSetUpPr fitToPage="1"/>
  </sheetPr>
  <dimension ref="B1:X102"/>
  <sheetViews>
    <sheetView zoomScaleNormal="100" workbookViewId="0">
      <selection activeCell="R11" sqref="R11"/>
    </sheetView>
  </sheetViews>
  <sheetFormatPr baseColWidth="10" defaultRowHeight="12.75"/>
  <cols>
    <col min="1" max="1" width="2" style="836" customWidth="1"/>
    <col min="2" max="14" width="13.75" style="836" customWidth="1"/>
    <col min="15" max="15" width="15.75" style="836" customWidth="1"/>
    <col min="16" max="16" width="14.5" style="836" customWidth="1"/>
    <col min="17" max="17" width="3.75" style="836" customWidth="1"/>
    <col min="18" max="16384" width="11" style="836"/>
  </cols>
  <sheetData>
    <row r="1" spans="2:24" ht="13.5" thickBot="1">
      <c r="B1" s="2120"/>
      <c r="C1" s="2121"/>
    </row>
    <row r="2" spans="2:24" ht="30" customHeight="1">
      <c r="B2" s="2122" t="s">
        <v>5654</v>
      </c>
      <c r="C2" s="2123"/>
      <c r="D2" s="2124" t="s">
        <v>5655</v>
      </c>
      <c r="E2" s="2124"/>
      <c r="F2" s="2124"/>
      <c r="G2" s="2124"/>
      <c r="H2" s="2124"/>
      <c r="I2" s="2124"/>
      <c r="J2" s="2124"/>
      <c r="K2" s="2124"/>
      <c r="L2" s="2124"/>
      <c r="M2" s="2124"/>
      <c r="N2" s="2124"/>
      <c r="O2" s="2125" t="s">
        <v>5656</v>
      </c>
      <c r="P2" s="2126"/>
    </row>
    <row r="3" spans="2:24" ht="30" customHeight="1">
      <c r="B3" s="2127" t="s">
        <v>5657</v>
      </c>
      <c r="C3" s="2128"/>
      <c r="D3" s="2129" t="s">
        <v>5658</v>
      </c>
      <c r="E3" s="2129"/>
      <c r="F3" s="2129"/>
      <c r="G3" s="2129"/>
      <c r="H3" s="2129"/>
      <c r="I3" s="2129"/>
      <c r="J3" s="2129"/>
      <c r="K3" s="2129"/>
      <c r="L3" s="2129"/>
      <c r="M3" s="2129"/>
      <c r="N3" s="2129"/>
      <c r="O3" s="2130" t="s">
        <v>5659</v>
      </c>
      <c r="P3" s="2131"/>
      <c r="U3" s="2132"/>
      <c r="V3" s="2132"/>
      <c r="W3" s="2132"/>
      <c r="X3" s="2132"/>
    </row>
    <row r="4" spans="2:24" ht="30" customHeight="1">
      <c r="B4" s="2127" t="s">
        <v>5660</v>
      </c>
      <c r="C4" s="2128"/>
      <c r="D4" s="2129"/>
      <c r="E4" s="2129"/>
      <c r="F4" s="2129"/>
      <c r="G4" s="2129"/>
      <c r="H4" s="2129"/>
      <c r="I4" s="2129"/>
      <c r="J4" s="2129"/>
      <c r="K4" s="2129"/>
      <c r="L4" s="2129"/>
      <c r="M4" s="2129"/>
      <c r="N4" s="2129"/>
      <c r="O4" s="2130" t="s">
        <v>5661</v>
      </c>
      <c r="P4" s="2131"/>
      <c r="S4" s="2132"/>
      <c r="T4" s="2132"/>
      <c r="U4" s="2132"/>
      <c r="V4" s="2132"/>
      <c r="W4" s="2132"/>
      <c r="X4" s="2132"/>
    </row>
    <row r="5" spans="2:24" ht="30" customHeight="1">
      <c r="B5" s="2133" t="s">
        <v>5662</v>
      </c>
      <c r="C5" s="2134"/>
      <c r="D5" s="2129"/>
      <c r="E5" s="2129"/>
      <c r="F5" s="2129"/>
      <c r="G5" s="2129"/>
      <c r="H5" s="2129"/>
      <c r="I5" s="2129"/>
      <c r="J5" s="2129"/>
      <c r="K5" s="2129"/>
      <c r="L5" s="2129"/>
      <c r="M5" s="2129"/>
      <c r="N5" s="2129"/>
      <c r="O5" s="2130" t="s">
        <v>5663</v>
      </c>
      <c r="P5" s="2131"/>
    </row>
    <row r="6" spans="2:24" ht="30" customHeight="1" thickBot="1">
      <c r="B6" s="2135" t="s">
        <v>5664</v>
      </c>
      <c r="C6" s="2136" t="s">
        <v>4725</v>
      </c>
      <c r="D6" s="2137" t="s">
        <v>5665</v>
      </c>
      <c r="E6" s="2138"/>
      <c r="F6" s="2138"/>
      <c r="G6" s="2138"/>
      <c r="H6" s="2138"/>
      <c r="I6" s="2138"/>
      <c r="J6" s="2138"/>
      <c r="K6" s="2138"/>
      <c r="L6" s="2138"/>
      <c r="M6" s="2138"/>
      <c r="N6" s="2139"/>
      <c r="O6" s="2140" t="s">
        <v>5666</v>
      </c>
      <c r="P6" s="2141"/>
    </row>
    <row r="7" spans="2:24" ht="21.75" customHeight="1">
      <c r="B7" s="2142" t="s">
        <v>5667</v>
      </c>
      <c r="C7" s="2143" t="s">
        <v>5668</v>
      </c>
      <c r="D7" s="2144"/>
      <c r="E7" s="2145"/>
      <c r="F7" s="2146"/>
      <c r="G7" s="2146"/>
      <c r="H7" s="2146"/>
      <c r="I7" s="2146"/>
      <c r="J7" s="2146"/>
      <c r="K7" s="2146"/>
      <c r="L7" s="2146"/>
      <c r="M7" s="2146"/>
      <c r="N7" s="2146"/>
      <c r="O7" s="2146"/>
      <c r="P7" s="2147"/>
    </row>
    <row r="8" spans="2:24" ht="35.1" customHeight="1">
      <c r="B8" s="2148" t="s">
        <v>5669</v>
      </c>
      <c r="C8" s="2149" t="s">
        <v>134</v>
      </c>
      <c r="D8" s="2150" t="s">
        <v>5670</v>
      </c>
      <c r="E8" s="2150"/>
      <c r="F8" s="2150"/>
      <c r="G8" s="2150"/>
      <c r="H8" s="2150"/>
      <c r="I8" s="2150"/>
      <c r="J8" s="2150"/>
      <c r="K8" s="2150"/>
      <c r="L8" s="2150"/>
      <c r="M8" s="2150"/>
      <c r="N8" s="2150"/>
      <c r="O8" s="2150"/>
      <c r="P8" s="2151"/>
    </row>
    <row r="9" spans="2:24" ht="35.1" customHeight="1">
      <c r="B9" s="2148" t="s">
        <v>5669</v>
      </c>
      <c r="C9" s="2149" t="s">
        <v>5671</v>
      </c>
      <c r="D9" s="2150" t="s">
        <v>5672</v>
      </c>
      <c r="E9" s="2150"/>
      <c r="F9" s="2150"/>
      <c r="G9" s="2150"/>
      <c r="H9" s="2150"/>
      <c r="I9" s="2150"/>
      <c r="J9" s="2150"/>
      <c r="K9" s="2150"/>
      <c r="L9" s="2150"/>
      <c r="M9" s="2150"/>
      <c r="N9" s="2150"/>
      <c r="O9" s="2150"/>
      <c r="P9" s="2151"/>
    </row>
    <row r="10" spans="2:24" ht="35.1" customHeight="1">
      <c r="B10" s="2148" t="s">
        <v>5669</v>
      </c>
      <c r="C10" s="2149" t="s">
        <v>5673</v>
      </c>
      <c r="D10" s="2150" t="s">
        <v>5674</v>
      </c>
      <c r="E10" s="2150"/>
      <c r="F10" s="2150"/>
      <c r="G10" s="2150"/>
      <c r="H10" s="2150"/>
      <c r="I10" s="2150"/>
      <c r="J10" s="2150"/>
      <c r="K10" s="2150"/>
      <c r="L10" s="2150"/>
      <c r="M10" s="2150"/>
      <c r="N10" s="2150"/>
      <c r="O10" s="2150"/>
      <c r="P10" s="2151"/>
    </row>
    <row r="11" spans="2:24" ht="35.1" customHeight="1">
      <c r="B11" s="2148" t="s">
        <v>5669</v>
      </c>
      <c r="C11" s="2149" t="s">
        <v>5675</v>
      </c>
      <c r="D11" s="2150" t="s">
        <v>5676</v>
      </c>
      <c r="E11" s="2150"/>
      <c r="F11" s="2150"/>
      <c r="G11" s="2150"/>
      <c r="H11" s="2150"/>
      <c r="I11" s="2150"/>
      <c r="J11" s="2150"/>
      <c r="K11" s="2150"/>
      <c r="L11" s="2150"/>
      <c r="M11" s="2150"/>
      <c r="N11" s="2150"/>
      <c r="O11" s="2150"/>
      <c r="P11" s="2151"/>
    </row>
    <row r="12" spans="2:24" ht="35.1" customHeight="1">
      <c r="B12" s="2148" t="s">
        <v>5669</v>
      </c>
      <c r="C12" s="2149" t="s">
        <v>5677</v>
      </c>
      <c r="D12" s="2150" t="s">
        <v>5678</v>
      </c>
      <c r="E12" s="2150"/>
      <c r="F12" s="2150"/>
      <c r="G12" s="2150"/>
      <c r="H12" s="2150"/>
      <c r="I12" s="2150"/>
      <c r="J12" s="2150"/>
      <c r="K12" s="2150"/>
      <c r="L12" s="2150"/>
      <c r="M12" s="2150"/>
      <c r="N12" s="2150"/>
      <c r="O12" s="2150"/>
      <c r="P12" s="2151"/>
    </row>
    <row r="13" spans="2:24" ht="35.1" customHeight="1">
      <c r="B13" s="2148" t="s">
        <v>5669</v>
      </c>
      <c r="C13" s="2149" t="s">
        <v>5679</v>
      </c>
      <c r="D13" s="2150" t="s">
        <v>5680</v>
      </c>
      <c r="E13" s="2150"/>
      <c r="F13" s="2150"/>
      <c r="G13" s="2150"/>
      <c r="H13" s="2150"/>
      <c r="I13" s="2150"/>
      <c r="J13" s="2150"/>
      <c r="K13" s="2150"/>
      <c r="L13" s="2150"/>
      <c r="M13" s="2150"/>
      <c r="N13" s="2150"/>
      <c r="O13" s="2150"/>
      <c r="P13" s="2151"/>
    </row>
    <row r="14" spans="2:24" ht="35.1" customHeight="1">
      <c r="B14" s="2148" t="s">
        <v>5669</v>
      </c>
      <c r="C14" s="2149" t="s">
        <v>5681</v>
      </c>
      <c r="D14" s="2150" t="s">
        <v>5682</v>
      </c>
      <c r="E14" s="2150"/>
      <c r="F14" s="2150"/>
      <c r="G14" s="2150"/>
      <c r="H14" s="2150"/>
      <c r="I14" s="2150"/>
      <c r="J14" s="2150"/>
      <c r="K14" s="2150"/>
      <c r="L14" s="2150"/>
      <c r="M14" s="2150"/>
      <c r="N14" s="2150"/>
      <c r="O14" s="2150"/>
      <c r="P14" s="2151"/>
    </row>
    <row r="15" spans="2:24" ht="35.1" customHeight="1">
      <c r="B15" s="2148" t="s">
        <v>5669</v>
      </c>
      <c r="C15" s="2149" t="s">
        <v>5683</v>
      </c>
      <c r="D15" s="2150" t="s">
        <v>5684</v>
      </c>
      <c r="E15" s="2150"/>
      <c r="F15" s="2150"/>
      <c r="G15" s="2150"/>
      <c r="H15" s="2150"/>
      <c r="I15" s="2150"/>
      <c r="J15" s="2150"/>
      <c r="K15" s="2150"/>
      <c r="L15" s="2150"/>
      <c r="M15" s="2150"/>
      <c r="N15" s="2150"/>
      <c r="O15" s="2150"/>
      <c r="P15" s="2151"/>
    </row>
    <row r="16" spans="2:24" ht="35.1" customHeight="1">
      <c r="B16" s="2148" t="s">
        <v>5669</v>
      </c>
      <c r="C16" s="2149" t="s">
        <v>5685</v>
      </c>
      <c r="D16" s="2150" t="s">
        <v>5686</v>
      </c>
      <c r="E16" s="2150"/>
      <c r="F16" s="2150"/>
      <c r="G16" s="2150"/>
      <c r="H16" s="2150"/>
      <c r="I16" s="2150"/>
      <c r="J16" s="2150"/>
      <c r="K16" s="2150"/>
      <c r="L16" s="2150"/>
      <c r="M16" s="2150"/>
      <c r="N16" s="2150"/>
      <c r="O16" s="2150"/>
      <c r="P16" s="2151"/>
    </row>
    <row r="17" spans="2:16" ht="35.1" customHeight="1">
      <c r="B17" s="2148" t="s">
        <v>5669</v>
      </c>
      <c r="C17" s="2149" t="s">
        <v>5687</v>
      </c>
      <c r="D17" s="2150" t="s">
        <v>5688</v>
      </c>
      <c r="E17" s="2150"/>
      <c r="F17" s="2150"/>
      <c r="G17" s="2150"/>
      <c r="H17" s="2150"/>
      <c r="I17" s="2150"/>
      <c r="J17" s="2150"/>
      <c r="K17" s="2150"/>
      <c r="L17" s="2150"/>
      <c r="M17" s="2150"/>
      <c r="N17" s="2150"/>
      <c r="O17" s="2150"/>
      <c r="P17" s="2151"/>
    </row>
    <row r="18" spans="2:16" ht="35.1" customHeight="1">
      <c r="B18" s="2148" t="s">
        <v>5669</v>
      </c>
      <c r="C18" s="2149" t="s">
        <v>123</v>
      </c>
      <c r="D18" s="2150" t="s">
        <v>5689</v>
      </c>
      <c r="E18" s="2150"/>
      <c r="F18" s="2150"/>
      <c r="G18" s="2150"/>
      <c r="H18" s="2150"/>
      <c r="I18" s="2150"/>
      <c r="J18" s="2150"/>
      <c r="K18" s="2150"/>
      <c r="L18" s="2150"/>
      <c r="M18" s="2150"/>
      <c r="N18" s="2150"/>
      <c r="O18" s="2150"/>
      <c r="P18" s="2151"/>
    </row>
    <row r="19" spans="2:16" ht="35.1" customHeight="1">
      <c r="B19" s="2148" t="s">
        <v>5669</v>
      </c>
      <c r="C19" s="2149" t="s">
        <v>123</v>
      </c>
      <c r="D19" s="2150" t="s">
        <v>5690</v>
      </c>
      <c r="E19" s="2150"/>
      <c r="F19" s="2150"/>
      <c r="G19" s="2150"/>
      <c r="H19" s="2150"/>
      <c r="I19" s="2150"/>
      <c r="J19" s="2150"/>
      <c r="K19" s="2150"/>
      <c r="L19" s="2150"/>
      <c r="M19" s="2150"/>
      <c r="N19" s="2150"/>
      <c r="O19" s="2150"/>
      <c r="P19" s="2151"/>
    </row>
    <row r="20" spans="2:16" ht="35.1" customHeight="1">
      <c r="B20" s="2148" t="s">
        <v>5669</v>
      </c>
      <c r="C20" s="2149" t="s">
        <v>5691</v>
      </c>
      <c r="D20" s="2150" t="s">
        <v>5692</v>
      </c>
      <c r="E20" s="2150"/>
      <c r="F20" s="2150"/>
      <c r="G20" s="2150"/>
      <c r="H20" s="2150"/>
      <c r="I20" s="2150"/>
      <c r="J20" s="2150"/>
      <c r="K20" s="2150"/>
      <c r="L20" s="2150"/>
      <c r="M20" s="2150"/>
      <c r="N20" s="2150"/>
      <c r="O20" s="2150"/>
      <c r="P20" s="2151"/>
    </row>
    <row r="21" spans="2:16" ht="35.1" customHeight="1">
      <c r="B21" s="2148" t="s">
        <v>5669</v>
      </c>
      <c r="C21" s="2149" t="s">
        <v>5693</v>
      </c>
      <c r="D21" s="2150" t="s">
        <v>5694</v>
      </c>
      <c r="E21" s="2150"/>
      <c r="F21" s="2150"/>
      <c r="G21" s="2150"/>
      <c r="H21" s="2150"/>
      <c r="I21" s="2150"/>
      <c r="J21" s="2150"/>
      <c r="K21" s="2150"/>
      <c r="L21" s="2150"/>
      <c r="M21" s="2150"/>
      <c r="N21" s="2150"/>
      <c r="O21" s="2150"/>
      <c r="P21" s="2151"/>
    </row>
    <row r="22" spans="2:16" ht="35.1" customHeight="1">
      <c r="B22" s="2148" t="s">
        <v>5669</v>
      </c>
      <c r="C22" s="2149" t="s">
        <v>131</v>
      </c>
      <c r="D22" s="2150" t="s">
        <v>5695</v>
      </c>
      <c r="E22" s="2150"/>
      <c r="F22" s="2150"/>
      <c r="G22" s="2150"/>
      <c r="H22" s="2150"/>
      <c r="I22" s="2150"/>
      <c r="J22" s="2150"/>
      <c r="K22" s="2150"/>
      <c r="L22" s="2150"/>
      <c r="M22" s="2150"/>
      <c r="N22" s="2150"/>
      <c r="O22" s="2150"/>
      <c r="P22" s="2151"/>
    </row>
    <row r="23" spans="2:16" ht="35.1" customHeight="1">
      <c r="B23" s="2148" t="s">
        <v>5669</v>
      </c>
      <c r="C23" s="2149" t="s">
        <v>5059</v>
      </c>
      <c r="D23" s="2150" t="s">
        <v>5696</v>
      </c>
      <c r="E23" s="2150"/>
      <c r="F23" s="2150"/>
      <c r="G23" s="2150"/>
      <c r="H23" s="2150"/>
      <c r="I23" s="2150"/>
      <c r="J23" s="2150"/>
      <c r="K23" s="2150"/>
      <c r="L23" s="2150"/>
      <c r="M23" s="2150"/>
      <c r="N23" s="2150"/>
      <c r="O23" s="2150"/>
      <c r="P23" s="2151"/>
    </row>
    <row r="24" spans="2:16" ht="35.1" customHeight="1">
      <c r="B24" s="2148" t="s">
        <v>5669</v>
      </c>
      <c r="C24" s="2149" t="s">
        <v>5697</v>
      </c>
      <c r="D24" s="2150" t="s">
        <v>5698</v>
      </c>
      <c r="E24" s="2150"/>
      <c r="F24" s="2150"/>
      <c r="G24" s="2150"/>
      <c r="H24" s="2150"/>
      <c r="I24" s="2150"/>
      <c r="J24" s="2150"/>
      <c r="K24" s="2150"/>
      <c r="L24" s="2150"/>
      <c r="M24" s="2150"/>
      <c r="N24" s="2150"/>
      <c r="O24" s="2150"/>
      <c r="P24" s="2151"/>
    </row>
    <row r="25" spans="2:16" ht="35.1" customHeight="1">
      <c r="B25" s="2148" t="s">
        <v>5669</v>
      </c>
      <c r="C25" s="2149" t="s">
        <v>3680</v>
      </c>
      <c r="D25" s="2150" t="s">
        <v>5699</v>
      </c>
      <c r="E25" s="2150"/>
      <c r="F25" s="2150"/>
      <c r="G25" s="2150"/>
      <c r="H25" s="2150"/>
      <c r="I25" s="2150"/>
      <c r="J25" s="2150"/>
      <c r="K25" s="2150"/>
      <c r="L25" s="2150"/>
      <c r="M25" s="2150"/>
      <c r="N25" s="2150"/>
      <c r="O25" s="2150"/>
      <c r="P25" s="2151"/>
    </row>
    <row r="26" spans="2:16" ht="35.1" customHeight="1">
      <c r="B26" s="2148" t="s">
        <v>5669</v>
      </c>
      <c r="C26" s="2149" t="s">
        <v>122</v>
      </c>
      <c r="D26" s="2150" t="s">
        <v>5700</v>
      </c>
      <c r="E26" s="2150"/>
      <c r="F26" s="2150"/>
      <c r="G26" s="2150"/>
      <c r="H26" s="2150"/>
      <c r="I26" s="2150"/>
      <c r="J26" s="2150"/>
      <c r="K26" s="2150"/>
      <c r="L26" s="2150"/>
      <c r="M26" s="2150"/>
      <c r="N26" s="2150"/>
      <c r="O26" s="2150"/>
      <c r="P26" s="2151"/>
    </row>
    <row r="27" spans="2:16" ht="35.1" customHeight="1">
      <c r="B27" s="2148" t="s">
        <v>5669</v>
      </c>
      <c r="C27" s="2149" t="s">
        <v>139</v>
      </c>
      <c r="D27" s="2150" t="s">
        <v>5701</v>
      </c>
      <c r="E27" s="2150"/>
      <c r="F27" s="2150"/>
      <c r="G27" s="2150"/>
      <c r="H27" s="2150"/>
      <c r="I27" s="2150"/>
      <c r="J27" s="2150"/>
      <c r="K27" s="2150"/>
      <c r="L27" s="2150"/>
      <c r="M27" s="2150"/>
      <c r="N27" s="2150"/>
      <c r="O27" s="2150"/>
      <c r="P27" s="2151"/>
    </row>
    <row r="28" spans="2:16" ht="35.1" customHeight="1">
      <c r="B28" s="2148" t="s">
        <v>5669</v>
      </c>
      <c r="C28" s="2149" t="s">
        <v>5702</v>
      </c>
      <c r="D28" s="2150" t="s">
        <v>5703</v>
      </c>
      <c r="E28" s="2150"/>
      <c r="F28" s="2150"/>
      <c r="G28" s="2150"/>
      <c r="H28" s="2150"/>
      <c r="I28" s="2150"/>
      <c r="J28" s="2150"/>
      <c r="K28" s="2150"/>
      <c r="L28" s="2150"/>
      <c r="M28" s="2150"/>
      <c r="N28" s="2150"/>
      <c r="O28" s="2150"/>
      <c r="P28" s="2151"/>
    </row>
    <row r="29" spans="2:16" ht="35.1" customHeight="1">
      <c r="B29" s="2148" t="s">
        <v>5669</v>
      </c>
      <c r="C29" s="2149" t="s">
        <v>365</v>
      </c>
      <c r="D29" s="2150" t="s">
        <v>5704</v>
      </c>
      <c r="E29" s="2150"/>
      <c r="F29" s="2150"/>
      <c r="G29" s="2150"/>
      <c r="H29" s="2150"/>
      <c r="I29" s="2150"/>
      <c r="J29" s="2150"/>
      <c r="K29" s="2150"/>
      <c r="L29" s="2150"/>
      <c r="M29" s="2150"/>
      <c r="N29" s="2150"/>
      <c r="O29" s="2150"/>
      <c r="P29" s="2151"/>
    </row>
    <row r="30" spans="2:16" ht="35.1" customHeight="1">
      <c r="B30" s="2148" t="s">
        <v>5669</v>
      </c>
      <c r="C30" s="2149" t="s">
        <v>5705</v>
      </c>
      <c r="D30" s="2150" t="s">
        <v>5706</v>
      </c>
      <c r="E30" s="2150"/>
      <c r="F30" s="2150"/>
      <c r="G30" s="2150"/>
      <c r="H30" s="2150"/>
      <c r="I30" s="2150"/>
      <c r="J30" s="2150"/>
      <c r="K30" s="2150"/>
      <c r="L30" s="2150"/>
      <c r="M30" s="2150"/>
      <c r="N30" s="2150"/>
      <c r="O30" s="2150"/>
      <c r="P30" s="2151"/>
    </row>
    <row r="31" spans="2:16" ht="35.1" customHeight="1">
      <c r="B31" s="2148" t="s">
        <v>5669</v>
      </c>
      <c r="C31" s="2149" t="s">
        <v>368</v>
      </c>
      <c r="D31" s="2150" t="s">
        <v>5707</v>
      </c>
      <c r="E31" s="2150"/>
      <c r="F31" s="2150"/>
      <c r="G31" s="2150"/>
      <c r="H31" s="2150"/>
      <c r="I31" s="2150"/>
      <c r="J31" s="2150"/>
      <c r="K31" s="2150"/>
      <c r="L31" s="2150"/>
      <c r="M31" s="2150"/>
      <c r="N31" s="2150"/>
      <c r="O31" s="2150"/>
      <c r="P31" s="2151"/>
    </row>
    <row r="32" spans="2:16" ht="35.1" customHeight="1">
      <c r="B32" s="2148" t="s">
        <v>5669</v>
      </c>
      <c r="C32" s="2149" t="s">
        <v>5708</v>
      </c>
      <c r="D32" s="2150" t="s">
        <v>5709</v>
      </c>
      <c r="E32" s="2150"/>
      <c r="F32" s="2150"/>
      <c r="G32" s="2150"/>
      <c r="H32" s="2150"/>
      <c r="I32" s="2150"/>
      <c r="J32" s="2150"/>
      <c r="K32" s="2150"/>
      <c r="L32" s="2150"/>
      <c r="M32" s="2150"/>
      <c r="N32" s="2150"/>
      <c r="O32" s="2150"/>
      <c r="P32" s="2151"/>
    </row>
    <row r="33" spans="2:16" ht="35.1" customHeight="1">
      <c r="B33" s="2148" t="s">
        <v>5669</v>
      </c>
      <c r="C33" s="2149" t="s">
        <v>5710</v>
      </c>
      <c r="D33" s="2150" t="s">
        <v>5711</v>
      </c>
      <c r="E33" s="2150"/>
      <c r="F33" s="2150"/>
      <c r="G33" s="2150"/>
      <c r="H33" s="2150"/>
      <c r="I33" s="2150"/>
      <c r="J33" s="2150"/>
      <c r="K33" s="2150"/>
      <c r="L33" s="2150"/>
      <c r="M33" s="2150"/>
      <c r="N33" s="2150"/>
      <c r="O33" s="2150"/>
      <c r="P33" s="2151"/>
    </row>
    <row r="34" spans="2:16" ht="35.1" customHeight="1">
      <c r="B34" s="2148" t="s">
        <v>5669</v>
      </c>
      <c r="C34" s="2149" t="s">
        <v>5712</v>
      </c>
      <c r="D34" s="2150" t="s">
        <v>5713</v>
      </c>
      <c r="E34" s="2150"/>
      <c r="F34" s="2150"/>
      <c r="G34" s="2150"/>
      <c r="H34" s="2150"/>
      <c r="I34" s="2150"/>
      <c r="J34" s="2150"/>
      <c r="K34" s="2150"/>
      <c r="L34" s="2150"/>
      <c r="M34" s="2150"/>
      <c r="N34" s="2150"/>
      <c r="O34" s="2150"/>
      <c r="P34" s="2151"/>
    </row>
    <row r="35" spans="2:16" ht="35.1" customHeight="1">
      <c r="B35" s="2148" t="s">
        <v>5669</v>
      </c>
      <c r="C35" s="2149" t="s">
        <v>5202</v>
      </c>
      <c r="D35" s="2152" t="s">
        <v>5714</v>
      </c>
      <c r="E35" s="2152"/>
      <c r="F35" s="2152"/>
      <c r="G35" s="2152"/>
      <c r="H35" s="2152"/>
      <c r="I35" s="2152"/>
      <c r="J35" s="2152"/>
      <c r="K35" s="2152"/>
      <c r="L35" s="2152"/>
      <c r="M35" s="2152"/>
      <c r="N35" s="2152"/>
      <c r="O35" s="2152"/>
      <c r="P35" s="2153"/>
    </row>
    <row r="36" spans="2:16" ht="12.75" customHeight="1">
      <c r="B36" s="2154"/>
      <c r="C36" s="2149"/>
      <c r="D36" s="2155"/>
      <c r="E36" s="2155"/>
      <c r="F36" s="2156"/>
      <c r="G36" s="2156"/>
      <c r="H36" s="2156"/>
      <c r="I36" s="2156"/>
      <c r="J36" s="2156"/>
      <c r="K36" s="2156"/>
      <c r="L36" s="2156"/>
      <c r="M36" s="2156"/>
      <c r="N36" s="2156"/>
      <c r="O36" s="2156"/>
      <c r="P36" s="2157"/>
    </row>
    <row r="37" spans="2:16" ht="30" customHeight="1">
      <c r="B37" s="2158"/>
      <c r="C37" s="2159" t="s">
        <v>5715</v>
      </c>
      <c r="D37" s="2160"/>
      <c r="E37" s="2160"/>
      <c r="F37" s="2161"/>
      <c r="G37" s="2161"/>
      <c r="H37" s="2161"/>
      <c r="I37" s="2161"/>
      <c r="J37" s="2161"/>
      <c r="K37" s="2161"/>
      <c r="L37" s="2161"/>
      <c r="M37" s="2161"/>
      <c r="N37" s="2161"/>
      <c r="O37" s="2161"/>
      <c r="P37" s="2162"/>
    </row>
    <row r="38" spans="2:16" ht="30" customHeight="1">
      <c r="B38" s="2163"/>
      <c r="C38" s="2164"/>
      <c r="D38" s="2165"/>
      <c r="E38" s="2165"/>
      <c r="F38" s="2166"/>
      <c r="G38" s="2146"/>
      <c r="H38" s="2146"/>
      <c r="I38" s="2146"/>
      <c r="J38" s="2146"/>
      <c r="K38" s="2146"/>
      <c r="L38" s="2146"/>
      <c r="M38" s="2146"/>
      <c r="N38" s="2166"/>
      <c r="O38" s="2166"/>
      <c r="P38" s="2167"/>
    </row>
    <row r="39" spans="2:16" ht="30" customHeight="1">
      <c r="B39" s="2163"/>
      <c r="C39" s="2168" t="s">
        <v>5716</v>
      </c>
      <c r="D39" s="2169"/>
      <c r="E39" s="2169"/>
      <c r="F39" s="2170"/>
      <c r="G39" s="2171" t="s">
        <v>5717</v>
      </c>
      <c r="H39" s="2168" t="s">
        <v>5718</v>
      </c>
      <c r="I39" s="2168"/>
      <c r="J39" s="2168"/>
      <c r="K39" s="2168"/>
      <c r="L39" s="2168"/>
      <c r="M39" s="2171" t="s">
        <v>5717</v>
      </c>
      <c r="N39" s="2168" t="s">
        <v>180</v>
      </c>
      <c r="O39" s="2168"/>
      <c r="P39" s="2172"/>
    </row>
    <row r="40" spans="2:16" ht="30" customHeight="1">
      <c r="B40" s="2163"/>
      <c r="C40" s="2173" t="s">
        <v>4405</v>
      </c>
      <c r="D40" s="2173" t="s">
        <v>326</v>
      </c>
      <c r="E40" s="2174" t="s">
        <v>5057</v>
      </c>
      <c r="F40" s="2174"/>
      <c r="G40" s="2175" t="s">
        <v>5717</v>
      </c>
      <c r="H40" s="2176" t="s">
        <v>5719</v>
      </c>
      <c r="I40" s="2176"/>
      <c r="J40" s="2176"/>
      <c r="K40" s="2176"/>
      <c r="L40" s="2176"/>
      <c r="M40" s="2175" t="s">
        <v>5717</v>
      </c>
      <c r="N40" s="2176" t="s">
        <v>4037</v>
      </c>
      <c r="O40" s="2176"/>
      <c r="P40" s="2172"/>
    </row>
    <row r="41" spans="2:16" ht="30" customHeight="1">
      <c r="B41" s="2163"/>
      <c r="C41" s="2177" t="s">
        <v>123</v>
      </c>
      <c r="D41" s="2177" t="s">
        <v>5058</v>
      </c>
      <c r="E41" s="2178" t="s">
        <v>5720</v>
      </c>
      <c r="F41" s="2178"/>
      <c r="G41" s="2179" t="s">
        <v>5717</v>
      </c>
      <c r="H41" s="2177"/>
      <c r="I41" s="2170"/>
      <c r="J41" s="2170"/>
      <c r="K41" s="2170"/>
      <c r="L41" s="2170"/>
      <c r="M41" s="2179" t="s">
        <v>5717</v>
      </c>
      <c r="N41" s="2177"/>
      <c r="O41" s="2170"/>
      <c r="P41" s="2172"/>
    </row>
    <row r="42" spans="2:16" ht="30" customHeight="1">
      <c r="B42" s="2163"/>
      <c r="C42" s="2177" t="s">
        <v>5059</v>
      </c>
      <c r="D42" s="2177" t="s">
        <v>5060</v>
      </c>
      <c r="E42" s="2178" t="s">
        <v>5720</v>
      </c>
      <c r="F42" s="2178"/>
      <c r="G42" s="2179" t="s">
        <v>5717</v>
      </c>
      <c r="H42" s="2177" t="s">
        <v>5721</v>
      </c>
      <c r="I42" s="2170" t="s">
        <v>5722</v>
      </c>
      <c r="J42" s="2170"/>
      <c r="K42" s="2170"/>
      <c r="L42" s="2170"/>
      <c r="M42" s="2179" t="s">
        <v>5717</v>
      </c>
      <c r="N42" s="2177"/>
      <c r="O42" s="2170"/>
      <c r="P42" s="2172"/>
    </row>
    <row r="43" spans="2:16" ht="30" customHeight="1">
      <c r="B43" s="2163"/>
      <c r="C43" s="2177" t="s">
        <v>3680</v>
      </c>
      <c r="D43" s="2177" t="s">
        <v>5062</v>
      </c>
      <c r="E43" s="2178" t="s">
        <v>5720</v>
      </c>
      <c r="F43" s="2178"/>
      <c r="G43" s="2179" t="s">
        <v>5717</v>
      </c>
      <c r="H43" s="2177"/>
      <c r="I43" s="2170"/>
      <c r="J43" s="2170"/>
      <c r="K43" s="2170"/>
      <c r="L43" s="2170"/>
      <c r="M43" s="2179" t="s">
        <v>5717</v>
      </c>
      <c r="N43" s="2177"/>
      <c r="O43" s="2170"/>
      <c r="P43" s="2172"/>
    </row>
    <row r="44" spans="2:16" ht="30" customHeight="1">
      <c r="B44" s="2163"/>
      <c r="C44" s="2177" t="s">
        <v>5723</v>
      </c>
      <c r="D44" s="2177" t="s">
        <v>5724</v>
      </c>
      <c r="E44" s="2178" t="s">
        <v>5725</v>
      </c>
      <c r="F44" s="2178"/>
      <c r="G44" s="2179" t="s">
        <v>5717</v>
      </c>
      <c r="H44" s="2177"/>
      <c r="I44" s="2170"/>
      <c r="J44" s="2170"/>
      <c r="K44" s="2170"/>
      <c r="L44" s="2170"/>
      <c r="M44" s="2179" t="s">
        <v>5717</v>
      </c>
      <c r="N44" s="2177"/>
      <c r="O44" s="2170"/>
      <c r="P44" s="2172"/>
    </row>
    <row r="45" spans="2:16" ht="30" customHeight="1">
      <c r="B45" s="2163"/>
      <c r="C45" s="2177" t="s">
        <v>5726</v>
      </c>
      <c r="D45" s="2177" t="s">
        <v>4111</v>
      </c>
      <c r="E45" s="2178" t="s">
        <v>5727</v>
      </c>
      <c r="F45" s="2178"/>
      <c r="G45" s="2179" t="s">
        <v>5717</v>
      </c>
      <c r="H45" s="2177" t="s">
        <v>399</v>
      </c>
      <c r="I45" s="2170" t="s">
        <v>465</v>
      </c>
      <c r="J45" s="2170"/>
      <c r="K45" s="2170"/>
      <c r="L45" s="2170"/>
      <c r="M45" s="2179" t="s">
        <v>5717</v>
      </c>
      <c r="N45" s="2177" t="s">
        <v>5728</v>
      </c>
      <c r="O45" s="2170" t="s">
        <v>5729</v>
      </c>
      <c r="P45" s="2172"/>
    </row>
    <row r="46" spans="2:16" ht="30" customHeight="1">
      <c r="B46" s="2163"/>
      <c r="C46" s="2177" t="s">
        <v>5730</v>
      </c>
      <c r="D46" s="2177" t="s">
        <v>5731</v>
      </c>
      <c r="E46" s="2178" t="s">
        <v>5732</v>
      </c>
      <c r="F46" s="2178"/>
      <c r="G46" s="2175" t="s">
        <v>5717</v>
      </c>
      <c r="H46" s="2177"/>
      <c r="I46" s="2170"/>
      <c r="J46" s="2170"/>
      <c r="K46" s="2170"/>
      <c r="L46" s="2170"/>
      <c r="M46" s="2175" t="s">
        <v>5717</v>
      </c>
      <c r="N46" s="2177"/>
      <c r="O46" s="2170"/>
      <c r="P46" s="2172"/>
    </row>
    <row r="47" spans="2:16" ht="30" customHeight="1">
      <c r="B47" s="2163"/>
      <c r="C47" s="2177"/>
      <c r="D47" s="2177"/>
      <c r="E47" s="2168"/>
      <c r="F47" s="2180"/>
      <c r="G47" s="2175"/>
      <c r="H47" s="2181" t="s">
        <v>4346</v>
      </c>
      <c r="I47" s="2182" t="s">
        <v>5733</v>
      </c>
      <c r="J47" s="2183"/>
      <c r="K47" s="2183"/>
      <c r="L47" s="2183"/>
      <c r="M47" s="2175" t="s">
        <v>5717</v>
      </c>
      <c r="N47" s="2177" t="s">
        <v>5734</v>
      </c>
      <c r="O47" s="2170" t="s">
        <v>5735</v>
      </c>
      <c r="P47" s="2172"/>
    </row>
    <row r="48" spans="2:16" ht="30" customHeight="1">
      <c r="B48" s="2163"/>
      <c r="C48" s="2177"/>
      <c r="D48" s="2177"/>
      <c r="E48" s="2168"/>
      <c r="F48" s="2180"/>
      <c r="G48" s="2175"/>
      <c r="H48" s="2181"/>
      <c r="I48" s="2182"/>
      <c r="J48" s="2183"/>
      <c r="K48" s="2183"/>
      <c r="L48" s="2183"/>
      <c r="M48" s="2175"/>
      <c r="N48" s="2177" t="s">
        <v>5736</v>
      </c>
      <c r="O48" s="2170" t="s">
        <v>5737</v>
      </c>
      <c r="P48" s="2172"/>
    </row>
    <row r="49" spans="2:16" ht="30" customHeight="1" thickBot="1">
      <c r="B49" s="2184"/>
      <c r="C49" s="2185"/>
      <c r="D49" s="2186"/>
      <c r="E49" s="2187"/>
      <c r="F49" s="2188"/>
      <c r="G49" s="2189"/>
      <c r="H49" s="2189"/>
      <c r="I49" s="2189"/>
      <c r="J49" s="2189"/>
      <c r="K49" s="2189"/>
      <c r="L49" s="2189"/>
      <c r="M49" s="2189"/>
      <c r="N49" s="2190"/>
      <c r="O49" s="2190"/>
      <c r="P49" s="2191"/>
    </row>
    <row r="51" spans="2:16" ht="13.5" thickBot="1"/>
    <row r="52" spans="2:16" ht="30" customHeight="1">
      <c r="B52" s="2192"/>
      <c r="C52" s="2193" t="s">
        <v>4115</v>
      </c>
      <c r="D52" s="2194" t="s">
        <v>5738</v>
      </c>
      <c r="E52" s="2194"/>
      <c r="F52" s="2194"/>
      <c r="G52" s="2195"/>
      <c r="H52" s="2195"/>
      <c r="I52" s="2195"/>
      <c r="J52" s="2195"/>
      <c r="K52" s="2195"/>
      <c r="L52" s="2195"/>
      <c r="M52" s="2195"/>
      <c r="N52" s="2195"/>
      <c r="O52" s="2195"/>
      <c r="P52" s="2196"/>
    </row>
    <row r="53" spans="2:16" ht="30" customHeight="1">
      <c r="B53" s="2197"/>
      <c r="C53" s="2198" t="s">
        <v>5739</v>
      </c>
      <c r="D53" s="2199" t="s">
        <v>5740</v>
      </c>
      <c r="E53" s="2199"/>
      <c r="F53" s="2199"/>
      <c r="G53" s="2200"/>
      <c r="H53" s="2200"/>
      <c r="I53" s="2200"/>
      <c r="J53" s="2200"/>
      <c r="K53" s="2200"/>
      <c r="L53" s="2200"/>
      <c r="M53" s="2200"/>
      <c r="N53" s="2200"/>
      <c r="O53" s="2200"/>
      <c r="P53" s="2201"/>
    </row>
    <row r="54" spans="2:16" ht="15.75">
      <c r="B54" s="2197"/>
      <c r="C54" s="2202"/>
      <c r="D54" s="2202"/>
      <c r="E54" s="2202"/>
      <c r="F54" s="2202"/>
      <c r="G54" s="2202"/>
      <c r="H54" s="2202"/>
      <c r="I54" s="2202"/>
      <c r="J54" s="2202"/>
      <c r="K54" s="2202"/>
      <c r="L54" s="2202"/>
      <c r="M54" s="2202"/>
      <c r="N54" s="2202"/>
      <c r="O54" s="2202"/>
      <c r="P54" s="2203"/>
    </row>
    <row r="55" spans="2:16" ht="15.75">
      <c r="B55" s="2197"/>
      <c r="C55" s="2204" t="s">
        <v>5668</v>
      </c>
      <c r="D55" s="2202"/>
      <c r="E55" s="2202"/>
      <c r="F55" s="2202"/>
      <c r="G55" s="2202"/>
      <c r="H55" s="2202"/>
      <c r="I55" s="2202"/>
      <c r="J55" s="2202"/>
      <c r="K55" s="2202"/>
      <c r="L55" s="2202"/>
      <c r="M55" s="2202"/>
      <c r="N55" s="2202"/>
      <c r="O55" s="2202"/>
      <c r="P55" s="2203"/>
    </row>
    <row r="56" spans="2:16" ht="26.1" customHeight="1">
      <c r="B56" s="2197"/>
      <c r="C56" s="2205" t="s">
        <v>5741</v>
      </c>
      <c r="D56" s="2206" t="s">
        <v>5742</v>
      </c>
      <c r="E56" s="2206"/>
      <c r="F56" s="2206"/>
      <c r="G56" s="2206"/>
      <c r="H56" s="2206"/>
      <c r="I56" s="2206"/>
      <c r="J56" s="2206"/>
      <c r="K56" s="2206"/>
      <c r="L56" s="2206"/>
      <c r="M56" s="2206"/>
      <c r="N56" s="2206"/>
      <c r="O56" s="2206"/>
      <c r="P56" s="2207"/>
    </row>
    <row r="57" spans="2:16" ht="30" customHeight="1">
      <c r="B57" s="2197"/>
      <c r="C57" s="2208"/>
      <c r="D57" s="2215" t="s">
        <v>5743</v>
      </c>
      <c r="E57" s="2210"/>
      <c r="F57" s="2210"/>
      <c r="G57" s="2210"/>
      <c r="H57" s="2210"/>
      <c r="I57" s="2210"/>
      <c r="J57" s="2210"/>
      <c r="K57" s="2210"/>
      <c r="L57" s="2210"/>
      <c r="M57" s="2210"/>
      <c r="N57" s="2210"/>
      <c r="O57" s="2210"/>
      <c r="P57" s="2211"/>
    </row>
    <row r="58" spans="2:16" ht="30" customHeight="1">
      <c r="B58" s="2197"/>
      <c r="C58" s="2208"/>
      <c r="D58" s="2215" t="s">
        <v>5744</v>
      </c>
      <c r="E58" s="2210"/>
      <c r="F58" s="2210"/>
      <c r="G58" s="2210"/>
      <c r="H58" s="2210"/>
      <c r="I58" s="2210"/>
      <c r="J58" s="2210"/>
      <c r="K58" s="2210"/>
      <c r="L58" s="2210"/>
      <c r="M58" s="2210"/>
      <c r="N58" s="2210"/>
      <c r="O58" s="2210"/>
      <c r="P58" s="2211"/>
    </row>
    <row r="59" spans="2:16" ht="30" customHeight="1">
      <c r="B59" s="2197"/>
      <c r="C59" s="2208"/>
      <c r="D59" s="2215" t="s">
        <v>5745</v>
      </c>
      <c r="E59" s="2210"/>
      <c r="F59" s="2210"/>
      <c r="G59" s="2210"/>
      <c r="H59" s="2210"/>
      <c r="I59" s="2210"/>
      <c r="J59" s="2210"/>
      <c r="K59" s="2210"/>
      <c r="L59" s="2210"/>
      <c r="M59" s="2210"/>
      <c r="N59" s="2210"/>
      <c r="O59" s="2210"/>
      <c r="P59" s="2211"/>
    </row>
    <row r="60" spans="2:16" ht="30" customHeight="1">
      <c r="B60" s="2197"/>
      <c r="C60" s="2208"/>
      <c r="D60" s="2215" t="s">
        <v>5746</v>
      </c>
      <c r="E60" s="2210"/>
      <c r="F60" s="2210"/>
      <c r="G60" s="2210"/>
      <c r="H60" s="2210"/>
      <c r="I60" s="2210"/>
      <c r="J60" s="2210"/>
      <c r="K60" s="2210"/>
      <c r="L60" s="2210"/>
      <c r="M60" s="2210"/>
      <c r="N60" s="2210"/>
      <c r="O60" s="2210"/>
      <c r="P60" s="2211"/>
    </row>
    <row r="61" spans="2:16" ht="30" customHeight="1">
      <c r="B61" s="2197"/>
      <c r="C61" s="2208"/>
      <c r="D61" s="2215" t="s">
        <v>5747</v>
      </c>
      <c r="E61" s="2210"/>
      <c r="F61" s="2210"/>
      <c r="G61" s="2210"/>
      <c r="H61" s="2210"/>
      <c r="I61" s="2210"/>
      <c r="J61" s="2210"/>
      <c r="K61" s="2210"/>
      <c r="L61" s="2210"/>
      <c r="M61" s="2210"/>
      <c r="N61" s="2210"/>
      <c r="O61" s="2210"/>
      <c r="P61" s="2211"/>
    </row>
    <row r="62" spans="2:16" ht="30" customHeight="1">
      <c r="B62" s="2197"/>
      <c r="C62" s="2208"/>
      <c r="D62" s="2215" t="s">
        <v>5748</v>
      </c>
      <c r="E62" s="2210"/>
      <c r="F62" s="2210"/>
      <c r="G62" s="2210"/>
      <c r="H62" s="2210"/>
      <c r="I62" s="2210"/>
      <c r="J62" s="2210"/>
      <c r="K62" s="2210"/>
      <c r="L62" s="2210"/>
      <c r="M62" s="2210"/>
      <c r="N62" s="2210"/>
      <c r="O62" s="2210"/>
      <c r="P62" s="2211"/>
    </row>
    <row r="63" spans="2:16" ht="30" customHeight="1">
      <c r="B63" s="2197"/>
      <c r="C63" s="2208"/>
      <c r="D63" s="2215" t="s">
        <v>5749</v>
      </c>
      <c r="E63" s="2210"/>
      <c r="F63" s="2210"/>
      <c r="G63" s="2210"/>
      <c r="H63" s="2210"/>
      <c r="I63" s="2210"/>
      <c r="J63" s="2210"/>
      <c r="K63" s="2210"/>
      <c r="L63" s="2210"/>
      <c r="M63" s="2210"/>
      <c r="N63" s="2210"/>
      <c r="O63" s="2210"/>
      <c r="P63" s="2211"/>
    </row>
    <row r="64" spans="2:16" ht="30" customHeight="1">
      <c r="B64" s="2197"/>
      <c r="C64" s="2208"/>
      <c r="D64" s="2215" t="s">
        <v>5750</v>
      </c>
      <c r="E64" s="2210"/>
      <c r="F64" s="2210"/>
      <c r="G64" s="2210"/>
      <c r="H64" s="2210"/>
      <c r="I64" s="2210"/>
      <c r="J64" s="2210"/>
      <c r="K64" s="2210"/>
      <c r="L64" s="2210"/>
      <c r="M64" s="2210"/>
      <c r="N64" s="2210"/>
      <c r="O64" s="2210"/>
      <c r="P64" s="2211"/>
    </row>
    <row r="65" spans="2:16" ht="30" customHeight="1">
      <c r="B65" s="2197"/>
      <c r="C65" s="2208"/>
      <c r="D65" s="2215" t="s">
        <v>5751</v>
      </c>
      <c r="E65" s="2210"/>
      <c r="F65" s="2210"/>
      <c r="G65" s="2210"/>
      <c r="H65" s="2210"/>
      <c r="I65" s="2210"/>
      <c r="J65" s="2210"/>
      <c r="K65" s="2210"/>
      <c r="L65" s="2210"/>
      <c r="M65" s="2210"/>
      <c r="N65" s="2210"/>
      <c r="O65" s="2210"/>
      <c r="P65" s="2211"/>
    </row>
    <row r="66" spans="2:16" ht="30" customHeight="1">
      <c r="B66" s="2197"/>
      <c r="C66" s="2208" t="s">
        <v>5752</v>
      </c>
      <c r="D66" s="2209" t="s">
        <v>5753</v>
      </c>
      <c r="E66" s="2210"/>
      <c r="F66" s="2210"/>
      <c r="G66" s="2210"/>
      <c r="H66" s="2210"/>
      <c r="I66" s="2210"/>
      <c r="J66" s="2210"/>
      <c r="K66" s="2210"/>
      <c r="L66" s="2210"/>
      <c r="M66" s="2210"/>
      <c r="N66" s="2210"/>
      <c r="O66" s="2210"/>
      <c r="P66" s="2211"/>
    </row>
    <row r="67" spans="2:16" ht="30" customHeight="1">
      <c r="B67" s="2197"/>
      <c r="C67" s="2208" t="s">
        <v>5752</v>
      </c>
      <c r="D67" s="2209" t="s">
        <v>5754</v>
      </c>
      <c r="E67" s="2210"/>
      <c r="F67" s="2210"/>
      <c r="G67" s="2210"/>
      <c r="H67" s="2210"/>
      <c r="I67" s="2210"/>
      <c r="J67" s="2210"/>
      <c r="K67" s="2210"/>
      <c r="L67" s="2210"/>
      <c r="M67" s="2210"/>
      <c r="N67" s="2210"/>
      <c r="O67" s="2210"/>
      <c r="P67" s="2211"/>
    </row>
    <row r="68" spans="2:16" ht="30" customHeight="1">
      <c r="B68" s="2197"/>
      <c r="C68" s="2208" t="s">
        <v>5752</v>
      </c>
      <c r="D68" s="2209" t="s">
        <v>5755</v>
      </c>
      <c r="E68" s="2210"/>
      <c r="F68" s="2210"/>
      <c r="G68" s="2210"/>
      <c r="H68" s="2210"/>
      <c r="I68" s="2210"/>
      <c r="J68" s="2210"/>
      <c r="K68" s="2210"/>
      <c r="L68" s="2210"/>
      <c r="M68" s="2210"/>
      <c r="N68" s="2210"/>
      <c r="O68" s="2210"/>
      <c r="P68" s="2211"/>
    </row>
    <row r="69" spans="2:16" ht="30" customHeight="1">
      <c r="B69" s="2197"/>
      <c r="C69" s="2212" t="s">
        <v>5756</v>
      </c>
      <c r="D69" s="2206" t="s">
        <v>5757</v>
      </c>
      <c r="E69" s="2206"/>
      <c r="F69" s="2206"/>
      <c r="G69" s="2206"/>
      <c r="H69" s="2206"/>
      <c r="I69" s="2206"/>
      <c r="J69" s="2206"/>
      <c r="K69" s="2206"/>
      <c r="L69" s="2206"/>
      <c r="M69" s="2206"/>
      <c r="N69" s="2206"/>
      <c r="O69" s="2206"/>
      <c r="P69" s="2207"/>
    </row>
    <row r="70" spans="2:16" ht="30" customHeight="1">
      <c r="B70" s="2197"/>
      <c r="C70" s="2213" t="s">
        <v>5758</v>
      </c>
      <c r="D70" s="2214" t="s">
        <v>5759</v>
      </c>
      <c r="E70" s="2210"/>
      <c r="F70" s="2210"/>
      <c r="G70" s="2210"/>
      <c r="H70" s="2210"/>
      <c r="I70" s="2210"/>
      <c r="J70" s="2210"/>
      <c r="K70" s="2210"/>
      <c r="L70" s="2210"/>
      <c r="M70" s="2210"/>
      <c r="N70" s="2210"/>
      <c r="O70" s="2210"/>
      <c r="P70" s="2211"/>
    </row>
    <row r="71" spans="2:16" ht="30" customHeight="1">
      <c r="B71" s="2197"/>
      <c r="C71" s="2213"/>
      <c r="D71" s="2210" t="s">
        <v>5760</v>
      </c>
      <c r="E71" s="2210"/>
      <c r="F71" s="2210"/>
      <c r="G71" s="2210"/>
      <c r="H71" s="2210"/>
      <c r="I71" s="2210"/>
      <c r="J71" s="2210"/>
      <c r="K71" s="2210"/>
      <c r="L71" s="2210"/>
      <c r="M71" s="2210"/>
      <c r="N71" s="2210"/>
      <c r="O71" s="2210"/>
      <c r="P71" s="2211"/>
    </row>
    <row r="72" spans="2:16" ht="30" customHeight="1">
      <c r="B72" s="2197"/>
      <c r="C72" s="2213" t="s">
        <v>5761</v>
      </c>
      <c r="D72" s="2214" t="s">
        <v>5762</v>
      </c>
      <c r="E72" s="2210"/>
      <c r="F72" s="2210"/>
      <c r="G72" s="2210"/>
      <c r="H72" s="2210"/>
      <c r="I72" s="2210"/>
      <c r="J72" s="2210"/>
      <c r="K72" s="2210"/>
      <c r="L72" s="2210"/>
      <c r="M72" s="2210"/>
      <c r="N72" s="2210"/>
      <c r="O72" s="2210"/>
      <c r="P72" s="2211"/>
    </row>
    <row r="73" spans="2:16" ht="30" customHeight="1">
      <c r="B73" s="2197"/>
      <c r="C73" s="2213"/>
      <c r="D73" s="2210" t="s">
        <v>5763</v>
      </c>
      <c r="E73" s="2210"/>
      <c r="F73" s="2210"/>
      <c r="G73" s="2210"/>
      <c r="H73" s="2210"/>
      <c r="I73" s="2210"/>
      <c r="J73" s="2210"/>
      <c r="K73" s="2210"/>
      <c r="L73" s="2210"/>
      <c r="M73" s="2210"/>
      <c r="N73" s="2210"/>
      <c r="O73" s="2210"/>
      <c r="P73" s="2211"/>
    </row>
    <row r="74" spans="2:16" ht="30" customHeight="1">
      <c r="B74" s="2197"/>
      <c r="C74" s="2213" t="s">
        <v>5764</v>
      </c>
      <c r="D74" s="2214" t="s">
        <v>5765</v>
      </c>
      <c r="E74" s="2210"/>
      <c r="F74" s="2210"/>
      <c r="G74" s="2210"/>
      <c r="H74" s="2210"/>
      <c r="I74" s="2210"/>
      <c r="J74" s="2210"/>
      <c r="K74" s="2210"/>
      <c r="L74" s="2210"/>
      <c r="M74" s="2210"/>
      <c r="N74" s="2210"/>
      <c r="O74" s="2210"/>
      <c r="P74" s="2211"/>
    </row>
    <row r="75" spans="2:16" ht="30" customHeight="1">
      <c r="B75" s="2197"/>
      <c r="C75" s="2213"/>
      <c r="D75" s="2210" t="s">
        <v>5766</v>
      </c>
      <c r="E75" s="2210"/>
      <c r="F75" s="2210"/>
      <c r="G75" s="2210"/>
      <c r="H75" s="2210"/>
      <c r="I75" s="2210"/>
      <c r="J75" s="2210"/>
      <c r="K75" s="2210"/>
      <c r="L75" s="2210"/>
      <c r="M75" s="2210"/>
      <c r="N75" s="2210"/>
      <c r="O75" s="2210"/>
      <c r="P75" s="2211"/>
    </row>
    <row r="76" spans="2:16" ht="30" customHeight="1">
      <c r="B76" s="2197"/>
      <c r="C76" s="2213" t="s">
        <v>5767</v>
      </c>
      <c r="D76" s="2214" t="s">
        <v>5768</v>
      </c>
      <c r="E76" s="2210"/>
      <c r="F76" s="2210"/>
      <c r="G76" s="2210"/>
      <c r="H76" s="2210"/>
      <c r="I76" s="2210"/>
      <c r="J76" s="2210"/>
      <c r="K76" s="2210"/>
      <c r="L76" s="2210"/>
      <c r="M76" s="2210"/>
      <c r="N76" s="2210"/>
      <c r="O76" s="2210"/>
      <c r="P76" s="2211"/>
    </row>
    <row r="77" spans="2:16" ht="30" customHeight="1">
      <c r="B77" s="2197"/>
      <c r="C77" s="2213"/>
      <c r="D77" s="2210" t="s">
        <v>5769</v>
      </c>
      <c r="E77" s="2210"/>
      <c r="F77" s="2210"/>
      <c r="G77" s="2210"/>
      <c r="H77" s="2210"/>
      <c r="I77" s="2210"/>
      <c r="J77" s="2210"/>
      <c r="K77" s="2210"/>
      <c r="L77" s="2210"/>
      <c r="M77" s="2210"/>
      <c r="N77" s="2210"/>
      <c r="O77" s="2210"/>
      <c r="P77" s="2211"/>
    </row>
    <row r="78" spans="2:16" ht="30" customHeight="1">
      <c r="B78" s="2197"/>
      <c r="C78" s="2213" t="s">
        <v>5770</v>
      </c>
      <c r="D78" s="2214" t="s">
        <v>5771</v>
      </c>
      <c r="E78" s="2210"/>
      <c r="F78" s="2210"/>
      <c r="G78" s="2210"/>
      <c r="H78" s="2210"/>
      <c r="I78" s="2210"/>
      <c r="J78" s="2210"/>
      <c r="K78" s="2210"/>
      <c r="L78" s="2210"/>
      <c r="M78" s="2210"/>
      <c r="N78" s="2210"/>
      <c r="O78" s="2210"/>
      <c r="P78" s="2211"/>
    </row>
    <row r="79" spans="2:16" ht="30" customHeight="1">
      <c r="B79" s="2197"/>
      <c r="C79" s="2213"/>
      <c r="D79" s="2210" t="s">
        <v>5772</v>
      </c>
      <c r="E79" s="2210"/>
      <c r="F79" s="2210"/>
      <c r="G79" s="2210"/>
      <c r="H79" s="2210"/>
      <c r="I79" s="2210"/>
      <c r="J79" s="2210"/>
      <c r="K79" s="2210"/>
      <c r="L79" s="2210"/>
      <c r="M79" s="2210"/>
      <c r="N79" s="2210"/>
      <c r="O79" s="2210"/>
      <c r="P79" s="2211"/>
    </row>
    <row r="80" spans="2:16" ht="30" customHeight="1">
      <c r="B80" s="2197"/>
      <c r="C80" s="2213" t="s">
        <v>5773</v>
      </c>
      <c r="D80" s="2214" t="s">
        <v>5774</v>
      </c>
      <c r="E80" s="2210"/>
      <c r="F80" s="2210"/>
      <c r="G80" s="2210"/>
      <c r="H80" s="2210"/>
      <c r="I80" s="2210"/>
      <c r="J80" s="2210"/>
      <c r="K80" s="2210"/>
      <c r="L80" s="2210"/>
      <c r="M80" s="2210"/>
      <c r="N80" s="2210"/>
      <c r="O80" s="2210"/>
      <c r="P80" s="2211"/>
    </row>
    <row r="81" spans="2:16" ht="30" customHeight="1">
      <c r="B81" s="2197"/>
      <c r="C81" s="2213"/>
      <c r="D81" s="2210" t="s">
        <v>5775</v>
      </c>
      <c r="E81" s="2210"/>
      <c r="F81" s="2210"/>
      <c r="G81" s="2210"/>
      <c r="H81" s="2210"/>
      <c r="I81" s="2210"/>
      <c r="J81" s="2210"/>
      <c r="K81" s="2210"/>
      <c r="L81" s="2210"/>
      <c r="M81" s="2210"/>
      <c r="N81" s="2210"/>
      <c r="O81" s="2210"/>
      <c r="P81" s="2211"/>
    </row>
    <row r="82" spans="2:16" ht="30" customHeight="1">
      <c r="B82" s="2197"/>
      <c r="C82" s="2213" t="s">
        <v>5776</v>
      </c>
      <c r="D82" s="2214" t="s">
        <v>5777</v>
      </c>
      <c r="E82" s="2210"/>
      <c r="F82" s="2210"/>
      <c r="G82" s="2210"/>
      <c r="H82" s="2210"/>
      <c r="I82" s="2210"/>
      <c r="J82" s="2210"/>
      <c r="K82" s="2210"/>
      <c r="L82" s="2210"/>
      <c r="M82" s="2210"/>
      <c r="N82" s="2210"/>
      <c r="O82" s="2210"/>
      <c r="P82" s="2211"/>
    </row>
    <row r="83" spans="2:16" ht="30" customHeight="1">
      <c r="B83" s="2197"/>
      <c r="C83" s="2213"/>
      <c r="D83" s="2210" t="s">
        <v>5778</v>
      </c>
      <c r="E83" s="2210"/>
      <c r="F83" s="2210"/>
      <c r="G83" s="2210"/>
      <c r="H83" s="2210"/>
      <c r="I83" s="2210"/>
      <c r="J83" s="2210"/>
      <c r="K83" s="2210"/>
      <c r="L83" s="2210"/>
      <c r="M83" s="2210"/>
      <c r="N83" s="2210"/>
      <c r="O83" s="2210"/>
      <c r="P83" s="2211"/>
    </row>
    <row r="84" spans="2:16" ht="30" customHeight="1">
      <c r="B84" s="2197"/>
      <c r="C84" s="2213" t="s">
        <v>5779</v>
      </c>
      <c r="D84" s="2214" t="s">
        <v>5780</v>
      </c>
      <c r="E84" s="2210"/>
      <c r="F84" s="2210"/>
      <c r="G84" s="2210"/>
      <c r="H84" s="2210"/>
      <c r="I84" s="2210"/>
      <c r="J84" s="2210"/>
      <c r="K84" s="2210"/>
      <c r="L84" s="2210"/>
      <c r="M84" s="2210"/>
      <c r="N84" s="2210"/>
      <c r="O84" s="2210"/>
      <c r="P84" s="2211"/>
    </row>
    <row r="85" spans="2:16" ht="30" customHeight="1">
      <c r="B85" s="2197"/>
      <c r="C85" s="2213"/>
      <c r="D85" s="2210" t="s">
        <v>5781</v>
      </c>
      <c r="E85" s="2210"/>
      <c r="F85" s="2210"/>
      <c r="G85" s="2210"/>
      <c r="H85" s="2210"/>
      <c r="I85" s="2210"/>
      <c r="J85" s="2210"/>
      <c r="K85" s="2210"/>
      <c r="L85" s="2210"/>
      <c r="M85" s="2210"/>
      <c r="N85" s="2210"/>
      <c r="O85" s="2210"/>
      <c r="P85" s="2211"/>
    </row>
    <row r="86" spans="2:16" ht="30" customHeight="1">
      <c r="B86" s="2197"/>
      <c r="C86" s="2213" t="s">
        <v>5782</v>
      </c>
      <c r="D86" s="2214" t="s">
        <v>5783</v>
      </c>
      <c r="E86" s="2210"/>
      <c r="F86" s="2210"/>
      <c r="G86" s="2210"/>
      <c r="H86" s="2210"/>
      <c r="I86" s="2210"/>
      <c r="J86" s="2210"/>
      <c r="K86" s="2210"/>
      <c r="L86" s="2210"/>
      <c r="M86" s="2210"/>
      <c r="N86" s="2210"/>
      <c r="O86" s="2210"/>
      <c r="P86" s="2211"/>
    </row>
    <row r="87" spans="2:16" ht="30" customHeight="1">
      <c r="B87" s="2197"/>
      <c r="C87" s="2213"/>
      <c r="D87" s="2210" t="s">
        <v>5784</v>
      </c>
      <c r="E87" s="2210"/>
      <c r="F87" s="2210"/>
      <c r="G87" s="2210"/>
      <c r="H87" s="2210"/>
      <c r="I87" s="2210"/>
      <c r="J87" s="2210"/>
      <c r="K87" s="2210"/>
      <c r="L87" s="2210"/>
      <c r="M87" s="2210"/>
      <c r="N87" s="2210"/>
      <c r="O87" s="2210"/>
      <c r="P87" s="2211"/>
    </row>
    <row r="88" spans="2:16" ht="30" customHeight="1">
      <c r="B88" s="2197"/>
      <c r="C88" s="2213" t="s">
        <v>5785</v>
      </c>
      <c r="D88" s="2214" t="s">
        <v>5786</v>
      </c>
      <c r="E88" s="2210"/>
      <c r="F88" s="2210"/>
      <c r="G88" s="2210"/>
      <c r="H88" s="2210"/>
      <c r="I88" s="2210"/>
      <c r="J88" s="2210"/>
      <c r="K88" s="2210"/>
      <c r="L88" s="2210"/>
      <c r="M88" s="2210"/>
      <c r="N88" s="2210"/>
      <c r="O88" s="2210"/>
      <c r="P88" s="2211"/>
    </row>
    <row r="89" spans="2:16" ht="30" customHeight="1">
      <c r="B89" s="2197"/>
      <c r="C89" s="2213"/>
      <c r="D89" s="2210" t="s">
        <v>5787</v>
      </c>
      <c r="E89" s="2210"/>
      <c r="F89" s="2210"/>
      <c r="G89" s="2210"/>
      <c r="H89" s="2210"/>
      <c r="I89" s="2210"/>
      <c r="J89" s="2210"/>
      <c r="K89" s="2210"/>
      <c r="L89" s="2210"/>
      <c r="M89" s="2210"/>
      <c r="N89" s="2210"/>
      <c r="O89" s="2210"/>
      <c r="P89" s="2211"/>
    </row>
    <row r="90" spans="2:16" ht="30" customHeight="1">
      <c r="B90" s="2197"/>
      <c r="C90" s="2213" t="s">
        <v>5788</v>
      </c>
      <c r="D90" s="2214" t="s">
        <v>5789</v>
      </c>
      <c r="E90" s="2210"/>
      <c r="F90" s="2210"/>
      <c r="G90" s="2210"/>
      <c r="H90" s="2210"/>
      <c r="I90" s="2210"/>
      <c r="J90" s="2210"/>
      <c r="K90" s="2210"/>
      <c r="L90" s="2210"/>
      <c r="M90" s="2210"/>
      <c r="N90" s="2210"/>
      <c r="O90" s="2210"/>
      <c r="P90" s="2211"/>
    </row>
    <row r="91" spans="2:16" ht="30" customHeight="1">
      <c r="B91" s="2197"/>
      <c r="C91" s="2213"/>
      <c r="D91" s="2210" t="s">
        <v>5790</v>
      </c>
      <c r="E91" s="2210"/>
      <c r="F91" s="2210"/>
      <c r="G91" s="2210"/>
      <c r="H91" s="2210"/>
      <c r="I91" s="2210"/>
      <c r="J91" s="2210"/>
      <c r="K91" s="2210"/>
      <c r="L91" s="2210"/>
      <c r="M91" s="2210"/>
      <c r="N91" s="2210"/>
      <c r="O91" s="2210"/>
      <c r="P91" s="2211"/>
    </row>
    <row r="92" spans="2:16" ht="30" customHeight="1">
      <c r="B92" s="2197"/>
      <c r="C92" s="2213" t="s">
        <v>5791</v>
      </c>
      <c r="D92" s="2214" t="s">
        <v>5792</v>
      </c>
      <c r="E92" s="2210"/>
      <c r="F92" s="2210"/>
      <c r="G92" s="2210"/>
      <c r="H92" s="2210"/>
      <c r="I92" s="2210"/>
      <c r="J92" s="2210"/>
      <c r="K92" s="2210"/>
      <c r="L92" s="2210"/>
      <c r="M92" s="2210"/>
      <c r="N92" s="2210"/>
      <c r="O92" s="2210"/>
      <c r="P92" s="2211"/>
    </row>
    <row r="93" spans="2:16" ht="30" customHeight="1">
      <c r="B93" s="2197"/>
      <c r="C93" s="2213"/>
      <c r="D93" s="2210" t="s">
        <v>5793</v>
      </c>
      <c r="E93" s="2210"/>
      <c r="F93" s="2210"/>
      <c r="G93" s="2210"/>
      <c r="H93" s="2210"/>
      <c r="I93" s="2210"/>
      <c r="J93" s="2210"/>
      <c r="K93" s="2210"/>
      <c r="L93" s="2210"/>
      <c r="M93" s="2210"/>
      <c r="N93" s="2210"/>
      <c r="O93" s="2210"/>
      <c r="P93" s="2211"/>
    </row>
    <row r="94" spans="2:16" ht="30" customHeight="1">
      <c r="B94" s="2197"/>
      <c r="C94" s="2213" t="s">
        <v>5794</v>
      </c>
      <c r="D94" s="2214" t="s">
        <v>5795</v>
      </c>
      <c r="E94" s="2210"/>
      <c r="F94" s="2210"/>
      <c r="G94" s="2210"/>
      <c r="H94" s="2210"/>
      <c r="I94" s="2210"/>
      <c r="J94" s="2210"/>
      <c r="K94" s="2210"/>
      <c r="L94" s="2210"/>
      <c r="M94" s="2210"/>
      <c r="N94" s="2210"/>
      <c r="O94" s="2210"/>
      <c r="P94" s="2211"/>
    </row>
    <row r="95" spans="2:16" ht="30" customHeight="1">
      <c r="B95" s="2197"/>
      <c r="C95" s="2213"/>
      <c r="D95" s="2210" t="s">
        <v>5796</v>
      </c>
      <c r="E95" s="2210"/>
      <c r="F95" s="2210"/>
      <c r="G95" s="2210"/>
      <c r="H95" s="2210"/>
      <c r="I95" s="2210"/>
      <c r="J95" s="2210"/>
      <c r="K95" s="2210"/>
      <c r="L95" s="2210"/>
      <c r="M95" s="2210"/>
      <c r="N95" s="2210"/>
      <c r="O95" s="2210"/>
      <c r="P95" s="2211"/>
    </row>
    <row r="96" spans="2:16" ht="30" customHeight="1">
      <c r="B96" s="2197"/>
      <c r="C96" s="2213" t="s">
        <v>5797</v>
      </c>
      <c r="D96" s="2214" t="s">
        <v>5798</v>
      </c>
      <c r="E96" s="2210"/>
      <c r="F96" s="2210"/>
      <c r="G96" s="2210"/>
      <c r="H96" s="2210"/>
      <c r="I96" s="2210"/>
      <c r="J96" s="2210"/>
      <c r="K96" s="2210"/>
      <c r="L96" s="2210"/>
      <c r="M96" s="2210"/>
      <c r="N96" s="2210"/>
      <c r="O96" s="2210"/>
      <c r="P96" s="2211"/>
    </row>
    <row r="97" spans="2:16" ht="30" customHeight="1">
      <c r="B97" s="2197"/>
      <c r="C97" s="2213"/>
      <c r="D97" s="2210" t="s">
        <v>5799</v>
      </c>
      <c r="E97" s="2210"/>
      <c r="F97" s="2210"/>
      <c r="G97" s="2210"/>
      <c r="H97" s="2210"/>
      <c r="I97" s="2210"/>
      <c r="J97" s="2210"/>
      <c r="K97" s="2210"/>
      <c r="L97" s="2210"/>
      <c r="M97" s="2210"/>
      <c r="N97" s="2210"/>
      <c r="O97" s="2210"/>
      <c r="P97" s="2211"/>
    </row>
    <row r="98" spans="2:16" ht="30" customHeight="1">
      <c r="B98" s="2197"/>
      <c r="C98" s="2213" t="s">
        <v>5800</v>
      </c>
      <c r="D98" s="2214" t="s">
        <v>5801</v>
      </c>
      <c r="E98" s="2210"/>
      <c r="F98" s="2210"/>
      <c r="G98" s="2210"/>
      <c r="H98" s="2210"/>
      <c r="I98" s="2210"/>
      <c r="J98" s="2210"/>
      <c r="K98" s="2210"/>
      <c r="L98" s="2210"/>
      <c r="M98" s="2210"/>
      <c r="N98" s="2210"/>
      <c r="O98" s="2210"/>
      <c r="P98" s="2211"/>
    </row>
    <row r="99" spans="2:16" ht="30" customHeight="1">
      <c r="B99" s="2197"/>
      <c r="C99" s="2213"/>
      <c r="D99" s="2215" t="s">
        <v>5802</v>
      </c>
      <c r="E99" s="2210"/>
      <c r="F99" s="2210"/>
      <c r="G99" s="2210"/>
      <c r="H99" s="2210"/>
      <c r="I99" s="2210"/>
      <c r="J99" s="2210"/>
      <c r="K99" s="2210"/>
      <c r="L99" s="2210"/>
      <c r="M99" s="2210"/>
      <c r="N99" s="2210"/>
      <c r="O99" s="2210"/>
      <c r="P99" s="2211"/>
    </row>
    <row r="100" spans="2:16" ht="30" customHeight="1">
      <c r="B100" s="2197"/>
      <c r="C100" s="2208"/>
      <c r="D100" s="2215" t="s">
        <v>5803</v>
      </c>
      <c r="E100" s="2210"/>
      <c r="F100" s="2210"/>
      <c r="G100" s="2210"/>
      <c r="H100" s="2210"/>
      <c r="I100" s="2210"/>
      <c r="J100" s="2210"/>
      <c r="K100" s="2210"/>
      <c r="L100" s="2210"/>
      <c r="M100" s="2210"/>
      <c r="N100" s="2210"/>
      <c r="O100" s="2210"/>
      <c r="P100" s="2211"/>
    </row>
    <row r="101" spans="2:16" ht="30" customHeight="1">
      <c r="B101" s="2197"/>
      <c r="C101" s="2208"/>
      <c r="D101" s="2215" t="s">
        <v>5804</v>
      </c>
      <c r="E101" s="2210"/>
      <c r="F101" s="2210"/>
      <c r="G101" s="2210"/>
      <c r="H101" s="2210"/>
      <c r="I101" s="2210"/>
      <c r="J101" s="2210"/>
      <c r="K101" s="2210"/>
      <c r="L101" s="2210"/>
      <c r="M101" s="2210"/>
      <c r="N101" s="2210"/>
      <c r="O101" s="2210"/>
      <c r="P101" s="2211"/>
    </row>
    <row r="102" spans="2:16" ht="30" customHeight="1" thickBot="1">
      <c r="B102" s="2216"/>
      <c r="C102" s="2217"/>
      <c r="D102" s="2217"/>
      <c r="E102" s="2217"/>
      <c r="F102" s="2217"/>
      <c r="G102" s="2217"/>
      <c r="H102" s="2217"/>
      <c r="I102" s="2217"/>
      <c r="J102" s="2217"/>
      <c r="K102" s="2217"/>
      <c r="L102" s="2217"/>
      <c r="M102" s="2217"/>
      <c r="N102" s="2217"/>
      <c r="O102" s="2217"/>
      <c r="P102" s="2218"/>
    </row>
  </sheetData>
  <mergeCells count="32">
    <mergeCell ref="D56:P56"/>
    <mergeCell ref="D69:P69"/>
    <mergeCell ref="D31:P31"/>
    <mergeCell ref="D32:P32"/>
    <mergeCell ref="D33:P33"/>
    <mergeCell ref="D34:P34"/>
    <mergeCell ref="D35:P35"/>
    <mergeCell ref="E40:F40"/>
    <mergeCell ref="D25:P25"/>
    <mergeCell ref="D26:P26"/>
    <mergeCell ref="D27:P27"/>
    <mergeCell ref="D28:P28"/>
    <mergeCell ref="D29:P29"/>
    <mergeCell ref="D30:P30"/>
    <mergeCell ref="D19:P19"/>
    <mergeCell ref="D20:P20"/>
    <mergeCell ref="D21:P21"/>
    <mergeCell ref="D22:P22"/>
    <mergeCell ref="D23:P23"/>
    <mergeCell ref="D24:P24"/>
    <mergeCell ref="D13:P13"/>
    <mergeCell ref="D14:P14"/>
    <mergeCell ref="D15:P15"/>
    <mergeCell ref="D16:P16"/>
    <mergeCell ref="D17:P17"/>
    <mergeCell ref="D18:P18"/>
    <mergeCell ref="D3:N5"/>
    <mergeCell ref="D8:P8"/>
    <mergeCell ref="D9:P9"/>
    <mergeCell ref="D10:P10"/>
    <mergeCell ref="D11:P11"/>
    <mergeCell ref="D12:P12"/>
  </mergeCells>
  <hyperlinks>
    <hyperlink ref="D70" r:id="rId1" tooltip="https://www.gov.uk/government/publications/cooking-your-food/cooking-your-food" xr:uid="{22559227-9FA6-41F8-80D2-D26FBF662D77}"/>
    <hyperlink ref="D72" r:id="rId2" tooltip="https://www.legifrance.gouv.fr/loda/article_lc/LEGIARTI000041864953" xr:uid="{873C86F2-9E9E-4AB5-BBF3-A3B708FF5F37}"/>
    <hyperlink ref="D74" r:id="rId3" tooltip="https://agriculture.gouv.fr/telecharger/127673" xr:uid="{5A0E311E-A1BA-428C-ACF0-1011656A369E}"/>
    <hyperlink ref="D76" r:id="rId4" tooltip="https://www.gov.uk/government/publications/vacuum-packaging" xr:uid="{CF21FCAD-AE24-4C90-83EF-6F87719D5E46}"/>
    <hyperlink ref="D78" r:id="rId5" tooltip="https://portal.research.lu.se/en/publications/effects-of-heat-on-meat-proteins-implications-on-structure-and-qu/" xr:uid="{FE4135A7-F253-4C07-8F98-DE63F920D50C}"/>
    <hyperlink ref="D80" r:id="rId6" tooltip="https://pubmed.ncbi.nlm.nih.gov/32937816/" xr:uid="{8C036AC1-6CF5-4F3D-81D0-BF692EBD658B}"/>
    <hyperlink ref="D82" r:id="rId7" tooltip="https://abdn.elsevierpure.com/en/publications/rheology-and-texture-of-hens-egg-protein-heat-set-gels-as-affecte/" xr:uid="{C61E5559-4019-4348-B0AB-7D43C6D39205}"/>
    <hyperlink ref="D84" r:id="rId8" tooltip="https://ift.onlinelibrary.wiley.com/doi/10.1111/1750-3841.16414" xr:uid="{744A591B-0E18-4EDB-9A71-30763805C950}"/>
    <hyperlink ref="D86" r:id="rId9" tooltip="https://icmpg.hub.inrae.fr/travaux-en-francais/glossaire/lettre-m" xr:uid="{12589D37-EF63-4EA6-AAB4-49F7B052CA55}"/>
    <hyperlink ref="D88" r:id="rId10" tooltip="https://pubmed.ncbi.nlm.nih.gov/22063936/" xr:uid="{C59FA9FC-F8FB-4666-B37B-CD735C3CBB56}"/>
    <hyperlink ref="D90" r:id="rId11" tooltip="https://www.fsis.usda.gov/food-safety/safe-food-handling-and-preparation/food-safety-basics/color-meat-and-poultry" xr:uid="{E4582B3E-80C9-49D4-A9CB-756F54D06068}"/>
    <hyperlink ref="D92" r:id="rId12" tooltip="https://www.sous-vide.cooking/vacuum-cook/temperature-time-guide/vegetables/" xr:uid="{C9192136-3147-42B6-BB8F-9B67226C71BF}"/>
    <hyperlink ref="D94" r:id="rId13" tooltip="https://sitesv2.anses.fr/en/minisite/staphylococci/about-coagulase-positive-staphylococci" xr:uid="{83F664BB-D289-4D01-981D-42C51AE7D004}"/>
    <hyperlink ref="D96" r:id="rId14" tooltip="https://agriculture.gouv.fr/les-bacillus-cereus" xr:uid="{9D4F45EB-EFAA-465B-8156-23B747DD1EF2}"/>
    <hyperlink ref="D98" r:id="rId15" tooltip="https://www.who.int/news-room/fact-sheets/detail/botulism" xr:uid="{BB414F69-8B75-403C-B233-C92B466B8B88}"/>
  </hyperlinks>
  <printOptions horizontalCentered="1"/>
  <pageMargins left="0" right="0" top="0" bottom="0" header="0" footer="0"/>
  <pageSetup paperSize="9" scale="63" orientation="portrait" horizontalDpi="4294967293" verticalDpi="300" r:id="rId16"/>
  <headerFooter alignWithMargins="0">
    <oddFooter>&amp;R&amp;8&amp;F-&amp;A-&amp;Z&amp;F</oddFooter>
  </headerFooter>
  <rowBreaks count="2" manualBreakCount="2">
    <brk id="23" max="16383" man="1"/>
    <brk id="55"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79682-AF62-4065-AAE1-F7BB4C5CB374}">
  <sheetPr>
    <pageSetUpPr fitToPage="1"/>
  </sheetPr>
  <dimension ref="B1:P61"/>
  <sheetViews>
    <sheetView zoomScaleNormal="100" workbookViewId="0">
      <selection activeCell="S9" sqref="S9"/>
    </sheetView>
  </sheetViews>
  <sheetFormatPr baseColWidth="10" defaultRowHeight="12.75"/>
  <cols>
    <col min="1" max="1" width="2" style="836" customWidth="1"/>
    <col min="2" max="14" width="13.75" style="836" customWidth="1"/>
    <col min="15" max="15" width="16.25" style="836" customWidth="1"/>
    <col min="16" max="16" width="13.75" style="836" customWidth="1"/>
    <col min="17" max="17" width="3.625" style="836" customWidth="1"/>
    <col min="18" max="16384" width="11" style="836"/>
  </cols>
  <sheetData>
    <row r="1" spans="2:16" ht="13.5" thickBot="1">
      <c r="B1" s="2219"/>
      <c r="C1" s="2220"/>
    </row>
    <row r="2" spans="2:16" ht="24.75" customHeight="1">
      <c r="B2" s="2221" t="s">
        <v>5654</v>
      </c>
      <c r="C2" s="2222"/>
      <c r="D2" s="2124" t="s">
        <v>5655</v>
      </c>
      <c r="E2" s="2124"/>
      <c r="F2" s="2124"/>
      <c r="G2" s="2124"/>
      <c r="H2" s="2124"/>
      <c r="I2" s="2124"/>
      <c r="J2" s="2124"/>
      <c r="K2" s="2124"/>
      <c r="L2" s="2124"/>
      <c r="M2" s="2124"/>
      <c r="N2" s="2124"/>
      <c r="O2" s="2125" t="s">
        <v>5656</v>
      </c>
      <c r="P2" s="2126"/>
    </row>
    <row r="3" spans="2:16" ht="27.75" customHeight="1">
      <c r="B3" s="2223" t="s">
        <v>5657</v>
      </c>
      <c r="C3" s="2224"/>
      <c r="D3" s="2129" t="s">
        <v>5805</v>
      </c>
      <c r="E3" s="2129"/>
      <c r="F3" s="2129"/>
      <c r="G3" s="2129"/>
      <c r="H3" s="2129"/>
      <c r="I3" s="2129"/>
      <c r="J3" s="2129"/>
      <c r="K3" s="2129"/>
      <c r="L3" s="2129"/>
      <c r="M3" s="2129"/>
      <c r="N3" s="2129"/>
      <c r="O3" s="2130" t="s">
        <v>5659</v>
      </c>
      <c r="P3" s="2131"/>
    </row>
    <row r="4" spans="2:16" ht="23.25" customHeight="1">
      <c r="B4" s="2223" t="s">
        <v>5660</v>
      </c>
      <c r="C4" s="2224"/>
      <c r="D4" s="2129"/>
      <c r="E4" s="2129"/>
      <c r="F4" s="2129"/>
      <c r="G4" s="2129"/>
      <c r="H4" s="2129"/>
      <c r="I4" s="2129"/>
      <c r="J4" s="2129"/>
      <c r="K4" s="2129"/>
      <c r="L4" s="2129"/>
      <c r="M4" s="2129"/>
      <c r="N4" s="2129"/>
      <c r="O4" s="2130" t="s">
        <v>5806</v>
      </c>
      <c r="P4" s="2131"/>
    </row>
    <row r="5" spans="2:16" ht="23.25" customHeight="1">
      <c r="B5" s="2225" t="s">
        <v>5662</v>
      </c>
      <c r="C5" s="2226"/>
      <c r="D5" s="2129"/>
      <c r="E5" s="2129"/>
      <c r="F5" s="2129"/>
      <c r="G5" s="2129"/>
      <c r="H5" s="2129"/>
      <c r="I5" s="2129"/>
      <c r="J5" s="2129"/>
      <c r="K5" s="2129"/>
      <c r="L5" s="2129"/>
      <c r="M5" s="2129"/>
      <c r="N5" s="2129"/>
      <c r="O5" s="2130" t="s">
        <v>5807</v>
      </c>
      <c r="P5" s="2131"/>
    </row>
    <row r="6" spans="2:16" ht="39" customHeight="1" thickBot="1">
      <c r="B6" s="2135" t="s">
        <v>5664</v>
      </c>
      <c r="C6" s="2136" t="s">
        <v>4725</v>
      </c>
      <c r="D6" s="2227" t="s">
        <v>5808</v>
      </c>
      <c r="E6" s="2228"/>
      <c r="F6" s="2228"/>
      <c r="G6" s="2228"/>
      <c r="H6" s="2228"/>
      <c r="I6" s="2228"/>
      <c r="J6" s="2228"/>
      <c r="K6" s="2228"/>
      <c r="L6" s="2228"/>
      <c r="M6" s="2228"/>
      <c r="N6" s="2229"/>
      <c r="O6" s="2140" t="s">
        <v>5666</v>
      </c>
      <c r="P6" s="2141"/>
    </row>
    <row r="7" spans="2:16" ht="27.75" customHeight="1">
      <c r="B7" s="2230" t="s">
        <v>5667</v>
      </c>
      <c r="C7" s="2143" t="s">
        <v>5668</v>
      </c>
      <c r="D7" s="2144"/>
      <c r="E7" s="2145"/>
      <c r="F7" s="2146"/>
      <c r="G7" s="2146"/>
      <c r="H7" s="2146"/>
      <c r="I7" s="2146"/>
      <c r="J7" s="2146"/>
      <c r="K7" s="2146"/>
      <c r="L7" s="2146"/>
      <c r="M7" s="2146"/>
      <c r="N7" s="2146"/>
      <c r="O7" s="2146"/>
      <c r="P7" s="2147"/>
    </row>
    <row r="8" spans="2:16" ht="35.1" customHeight="1">
      <c r="B8" s="2231" t="s">
        <v>5669</v>
      </c>
      <c r="C8" s="2149" t="s">
        <v>134</v>
      </c>
      <c r="D8" s="2232" t="s">
        <v>5809</v>
      </c>
      <c r="E8" s="2232"/>
      <c r="F8" s="2232"/>
      <c r="G8" s="2232"/>
      <c r="H8" s="2232"/>
      <c r="I8" s="2232"/>
      <c r="J8" s="2232"/>
      <c r="K8" s="2232"/>
      <c r="L8" s="2232"/>
      <c r="M8" s="2232"/>
      <c r="N8" s="2232"/>
      <c r="O8" s="2232"/>
      <c r="P8" s="2233"/>
    </row>
    <row r="9" spans="2:16" ht="35.1" customHeight="1">
      <c r="B9" s="2231" t="s">
        <v>5669</v>
      </c>
      <c r="C9" s="2149" t="s">
        <v>5673</v>
      </c>
      <c r="D9" s="2232" t="s">
        <v>5810</v>
      </c>
      <c r="E9" s="2232"/>
      <c r="F9" s="2232"/>
      <c r="G9" s="2232"/>
      <c r="H9" s="2232"/>
      <c r="I9" s="2232"/>
      <c r="J9" s="2232"/>
      <c r="K9" s="2232"/>
      <c r="L9" s="2232"/>
      <c r="M9" s="2232"/>
      <c r="N9" s="2232"/>
      <c r="O9" s="2232"/>
      <c r="P9" s="2233"/>
    </row>
    <row r="10" spans="2:16" ht="35.1" customHeight="1">
      <c r="B10" s="2231" t="s">
        <v>5669</v>
      </c>
      <c r="C10" s="2149" t="s">
        <v>5811</v>
      </c>
      <c r="D10" s="2232" t="s">
        <v>5812</v>
      </c>
      <c r="E10" s="2232"/>
      <c r="F10" s="2232"/>
      <c r="G10" s="2232"/>
      <c r="H10" s="2232"/>
      <c r="I10" s="2232"/>
      <c r="J10" s="2232"/>
      <c r="K10" s="2232"/>
      <c r="L10" s="2232"/>
      <c r="M10" s="2232"/>
      <c r="N10" s="2232"/>
      <c r="O10" s="2232"/>
      <c r="P10" s="2233"/>
    </row>
    <row r="11" spans="2:16" ht="35.1" customHeight="1">
      <c r="B11" s="2231" t="s">
        <v>5669</v>
      </c>
      <c r="C11" s="2149" t="s">
        <v>5677</v>
      </c>
      <c r="D11" s="2232" t="s">
        <v>5813</v>
      </c>
      <c r="E11" s="2232"/>
      <c r="F11" s="2232"/>
      <c r="G11" s="2232"/>
      <c r="H11" s="2232"/>
      <c r="I11" s="2232"/>
      <c r="J11" s="2232"/>
      <c r="K11" s="2232"/>
      <c r="L11" s="2232"/>
      <c r="M11" s="2232"/>
      <c r="N11" s="2232"/>
      <c r="O11" s="2232"/>
      <c r="P11" s="2233"/>
    </row>
    <row r="12" spans="2:16" ht="35.1" customHeight="1">
      <c r="B12" s="2231" t="s">
        <v>5669</v>
      </c>
      <c r="C12" s="2149" t="s">
        <v>5681</v>
      </c>
      <c r="D12" s="2232" t="s">
        <v>5814</v>
      </c>
      <c r="E12" s="2232"/>
      <c r="F12" s="2232"/>
      <c r="G12" s="2232"/>
      <c r="H12" s="2232"/>
      <c r="I12" s="2232"/>
      <c r="J12" s="2232"/>
      <c r="K12" s="2232"/>
      <c r="L12" s="2232"/>
      <c r="M12" s="2232"/>
      <c r="N12" s="2232"/>
      <c r="O12" s="2232"/>
      <c r="P12" s="2233"/>
    </row>
    <row r="13" spans="2:16" ht="35.1" customHeight="1">
      <c r="B13" s="2231" t="s">
        <v>5669</v>
      </c>
      <c r="C13" s="2149" t="s">
        <v>5683</v>
      </c>
      <c r="D13" s="2232" t="s">
        <v>5815</v>
      </c>
      <c r="E13" s="2232"/>
      <c r="F13" s="2232"/>
      <c r="G13" s="2232"/>
      <c r="H13" s="2232"/>
      <c r="I13" s="2232"/>
      <c r="J13" s="2232"/>
      <c r="K13" s="2232"/>
      <c r="L13" s="2232"/>
      <c r="M13" s="2232"/>
      <c r="N13" s="2232"/>
      <c r="O13" s="2232"/>
      <c r="P13" s="2233"/>
    </row>
    <row r="14" spans="2:16" ht="35.1" customHeight="1">
      <c r="B14" s="2231" t="s">
        <v>5669</v>
      </c>
      <c r="C14" s="2149" t="s">
        <v>5685</v>
      </c>
      <c r="D14" s="2232" t="s">
        <v>5816</v>
      </c>
      <c r="E14" s="2232"/>
      <c r="F14" s="2232"/>
      <c r="G14" s="2232"/>
      <c r="H14" s="2232"/>
      <c r="I14" s="2232"/>
      <c r="J14" s="2232"/>
      <c r="K14" s="2232"/>
      <c r="L14" s="2232"/>
      <c r="M14" s="2232"/>
      <c r="N14" s="2232"/>
      <c r="O14" s="2232"/>
      <c r="P14" s="2233"/>
    </row>
    <row r="15" spans="2:16" ht="35.1" customHeight="1">
      <c r="B15" s="2231" t="s">
        <v>5669</v>
      </c>
      <c r="C15" s="2149" t="s">
        <v>5687</v>
      </c>
      <c r="D15" s="2232" t="s">
        <v>5817</v>
      </c>
      <c r="E15" s="2232"/>
      <c r="F15" s="2232"/>
      <c r="G15" s="2232"/>
      <c r="H15" s="2232"/>
      <c r="I15" s="2232"/>
      <c r="J15" s="2232"/>
      <c r="K15" s="2232"/>
      <c r="L15" s="2232"/>
      <c r="M15" s="2232"/>
      <c r="N15" s="2232"/>
      <c r="O15" s="2232"/>
      <c r="P15" s="2233"/>
    </row>
    <row r="16" spans="2:16" ht="35.1" customHeight="1">
      <c r="B16" s="2231" t="s">
        <v>5669</v>
      </c>
      <c r="C16" s="2149" t="s">
        <v>123</v>
      </c>
      <c r="D16" s="2232" t="s">
        <v>5818</v>
      </c>
      <c r="E16" s="2232"/>
      <c r="F16" s="2232"/>
      <c r="G16" s="2232"/>
      <c r="H16" s="2232"/>
      <c r="I16" s="2232"/>
      <c r="J16" s="2232"/>
      <c r="K16" s="2232"/>
      <c r="L16" s="2232"/>
      <c r="M16" s="2232"/>
      <c r="N16" s="2232"/>
      <c r="O16" s="2232"/>
      <c r="P16" s="2233"/>
    </row>
    <row r="17" spans="2:16" ht="35.1" customHeight="1">
      <c r="B17" s="2231" t="s">
        <v>5669</v>
      </c>
      <c r="C17" s="2149" t="s">
        <v>131</v>
      </c>
      <c r="D17" s="2232" t="s">
        <v>5819</v>
      </c>
      <c r="E17" s="2232"/>
      <c r="F17" s="2232"/>
      <c r="G17" s="2232"/>
      <c r="H17" s="2232"/>
      <c r="I17" s="2232"/>
      <c r="J17" s="2232"/>
      <c r="K17" s="2232"/>
      <c r="L17" s="2232"/>
      <c r="M17" s="2232"/>
      <c r="N17" s="2232"/>
      <c r="O17" s="2232"/>
      <c r="P17" s="2233"/>
    </row>
    <row r="18" spans="2:16" ht="35.1" customHeight="1">
      <c r="B18" s="2231" t="s">
        <v>5669</v>
      </c>
      <c r="C18" s="2149" t="s">
        <v>5059</v>
      </c>
      <c r="D18" s="2232" t="s">
        <v>5820</v>
      </c>
      <c r="E18" s="2232"/>
      <c r="F18" s="2232"/>
      <c r="G18" s="2232"/>
      <c r="H18" s="2232"/>
      <c r="I18" s="2232"/>
      <c r="J18" s="2232"/>
      <c r="K18" s="2232"/>
      <c r="L18" s="2232"/>
      <c r="M18" s="2232"/>
      <c r="N18" s="2232"/>
      <c r="O18" s="2232"/>
      <c r="P18" s="2233"/>
    </row>
    <row r="19" spans="2:16" ht="35.1" customHeight="1">
      <c r="B19" s="2231" t="s">
        <v>5669</v>
      </c>
      <c r="C19" s="2149" t="s">
        <v>5697</v>
      </c>
      <c r="D19" s="2232" t="s">
        <v>5821</v>
      </c>
      <c r="E19" s="2232"/>
      <c r="F19" s="2232"/>
      <c r="G19" s="2232"/>
      <c r="H19" s="2232"/>
      <c r="I19" s="2232"/>
      <c r="J19" s="2232"/>
      <c r="K19" s="2232"/>
      <c r="L19" s="2232"/>
      <c r="M19" s="2232"/>
      <c r="N19" s="2232"/>
      <c r="O19" s="2232"/>
      <c r="P19" s="2233"/>
    </row>
    <row r="20" spans="2:16" ht="35.1" customHeight="1">
      <c r="B20" s="2231" t="s">
        <v>5669</v>
      </c>
      <c r="C20" s="2149" t="s">
        <v>5822</v>
      </c>
      <c r="D20" s="2232" t="s">
        <v>5823</v>
      </c>
      <c r="E20" s="2232"/>
      <c r="F20" s="2232"/>
      <c r="G20" s="2232"/>
      <c r="H20" s="2232"/>
      <c r="I20" s="2232"/>
      <c r="J20" s="2232"/>
      <c r="K20" s="2232"/>
      <c r="L20" s="2232"/>
      <c r="M20" s="2232"/>
      <c r="N20" s="2232"/>
      <c r="O20" s="2232"/>
      <c r="P20" s="2233"/>
    </row>
    <row r="21" spans="2:16" ht="35.1" customHeight="1">
      <c r="B21" s="2231" t="s">
        <v>5669</v>
      </c>
      <c r="C21" s="2149" t="s">
        <v>3680</v>
      </c>
      <c r="D21" s="2232" t="s">
        <v>5824</v>
      </c>
      <c r="E21" s="2232"/>
      <c r="F21" s="2232"/>
      <c r="G21" s="2232"/>
      <c r="H21" s="2232"/>
      <c r="I21" s="2232"/>
      <c r="J21" s="2232"/>
      <c r="K21" s="2232"/>
      <c r="L21" s="2232"/>
      <c r="M21" s="2232"/>
      <c r="N21" s="2232"/>
      <c r="O21" s="2232"/>
      <c r="P21" s="2233"/>
    </row>
    <row r="22" spans="2:16" ht="35.1" customHeight="1">
      <c r="B22" s="2231" t="s">
        <v>5669</v>
      </c>
      <c r="C22" s="2149" t="s">
        <v>139</v>
      </c>
      <c r="D22" s="2232" t="s">
        <v>5825</v>
      </c>
      <c r="E22" s="2232"/>
      <c r="F22" s="2232"/>
      <c r="G22" s="2232"/>
      <c r="H22" s="2232"/>
      <c r="I22" s="2232"/>
      <c r="J22" s="2232"/>
      <c r="K22" s="2232"/>
      <c r="L22" s="2232"/>
      <c r="M22" s="2232"/>
      <c r="N22" s="2232"/>
      <c r="O22" s="2232"/>
      <c r="P22" s="2233"/>
    </row>
    <row r="23" spans="2:16" ht="35.1" customHeight="1">
      <c r="B23" s="2231" t="s">
        <v>5669</v>
      </c>
      <c r="C23" s="2149" t="s">
        <v>365</v>
      </c>
      <c r="D23" s="2232" t="s">
        <v>5826</v>
      </c>
      <c r="E23" s="2232"/>
      <c r="F23" s="2232"/>
      <c r="G23" s="2232"/>
      <c r="H23" s="2232"/>
      <c r="I23" s="2232"/>
      <c r="J23" s="2232"/>
      <c r="K23" s="2232"/>
      <c r="L23" s="2232"/>
      <c r="M23" s="2232"/>
      <c r="N23" s="2232"/>
      <c r="O23" s="2232"/>
      <c r="P23" s="2233"/>
    </row>
    <row r="24" spans="2:16" ht="35.1" customHeight="1">
      <c r="B24" s="2154"/>
      <c r="C24" s="2149"/>
      <c r="D24" s="2145"/>
      <c r="E24" s="2145"/>
      <c r="F24" s="2146"/>
      <c r="G24" s="2146"/>
      <c r="H24" s="2146"/>
      <c r="I24" s="2146"/>
      <c r="J24" s="2146"/>
      <c r="K24" s="2146"/>
      <c r="L24" s="2146"/>
      <c r="M24" s="2146"/>
      <c r="N24" s="2146"/>
      <c r="O24" s="2146"/>
      <c r="P24" s="2147"/>
    </row>
    <row r="25" spans="2:16" ht="35.1" customHeight="1">
      <c r="B25" s="2158"/>
      <c r="C25" s="2159" t="s">
        <v>5827</v>
      </c>
      <c r="D25" s="2160"/>
      <c r="E25" s="2160"/>
      <c r="F25" s="2234"/>
      <c r="G25" s="2234"/>
      <c r="H25" s="2234"/>
      <c r="I25" s="2234"/>
      <c r="J25" s="2234"/>
      <c r="K25" s="2234"/>
      <c r="L25" s="2234"/>
      <c r="M25" s="2234"/>
      <c r="N25" s="2161"/>
      <c r="O25" s="2161"/>
      <c r="P25" s="2162"/>
    </row>
    <row r="26" spans="2:16" ht="35.1" customHeight="1">
      <c r="B26" s="2163"/>
      <c r="C26" s="2164"/>
      <c r="D26" s="2165"/>
      <c r="E26" s="2165"/>
      <c r="F26" s="2166"/>
      <c r="G26" s="2166"/>
      <c r="H26" s="2166"/>
      <c r="I26" s="2166"/>
      <c r="J26" s="2166"/>
      <c r="K26" s="2166"/>
      <c r="L26" s="2166"/>
      <c r="M26" s="2166"/>
      <c r="N26" s="2166"/>
      <c r="O26" s="2166"/>
      <c r="P26" s="2167"/>
    </row>
    <row r="27" spans="2:16" ht="35.1" customHeight="1">
      <c r="B27" s="2163"/>
      <c r="C27" s="2235" t="s">
        <v>5828</v>
      </c>
      <c r="D27" s="2236"/>
      <c r="E27" s="2236"/>
      <c r="F27" s="2171" t="s">
        <v>5717</v>
      </c>
      <c r="G27" s="2235" t="s">
        <v>5829</v>
      </c>
      <c r="H27" s="2237"/>
      <c r="I27" s="2238"/>
      <c r="J27" s="2238"/>
      <c r="K27" s="2238"/>
      <c r="L27" s="2238"/>
      <c r="M27" s="2171" t="s">
        <v>5717</v>
      </c>
      <c r="N27" s="2239" t="s">
        <v>5830</v>
      </c>
      <c r="O27" s="2239"/>
      <c r="P27" s="2240"/>
    </row>
    <row r="28" spans="2:16" ht="35.1" customHeight="1">
      <c r="B28" s="2163"/>
      <c r="C28" s="2241" t="s">
        <v>5831</v>
      </c>
      <c r="D28" s="2242" t="s">
        <v>5832</v>
      </c>
      <c r="E28" s="2243" t="s">
        <v>4037</v>
      </c>
      <c r="F28" s="2175" t="s">
        <v>5717</v>
      </c>
      <c r="G28" s="2241" t="s">
        <v>5831</v>
      </c>
      <c r="H28" s="2244" t="s">
        <v>5833</v>
      </c>
      <c r="I28" s="2245"/>
      <c r="J28" s="2245"/>
      <c r="K28" s="2245"/>
      <c r="L28" s="2245"/>
      <c r="M28" s="2175" t="s">
        <v>5717</v>
      </c>
      <c r="N28" s="2239"/>
      <c r="O28" s="2239"/>
      <c r="P28" s="2240"/>
    </row>
    <row r="29" spans="2:16" ht="35.1" customHeight="1">
      <c r="B29" s="2163"/>
      <c r="C29" s="2241"/>
      <c r="D29" s="2241"/>
      <c r="E29" s="2164"/>
      <c r="F29" s="2179" t="s">
        <v>5717</v>
      </c>
      <c r="G29" s="2241"/>
      <c r="H29" s="2246"/>
      <c r="I29" s="2246"/>
      <c r="J29" s="2246"/>
      <c r="K29" s="2246"/>
      <c r="L29" s="2246"/>
      <c r="M29" s="2179" t="s">
        <v>5717</v>
      </c>
      <c r="N29" s="2241"/>
      <c r="O29" s="2247"/>
      <c r="P29" s="2248"/>
    </row>
    <row r="30" spans="2:16" ht="35.1" customHeight="1">
      <c r="B30" s="2163"/>
      <c r="C30" s="2176" t="s">
        <v>5834</v>
      </c>
      <c r="D30" s="2165"/>
      <c r="E30" s="2165"/>
      <c r="F30" s="2179" t="s">
        <v>5717</v>
      </c>
      <c r="G30" s="2241" t="s">
        <v>115</v>
      </c>
      <c r="H30" s="2245" t="s">
        <v>5835</v>
      </c>
      <c r="I30" s="2245"/>
      <c r="J30" s="2245"/>
      <c r="K30" s="2245"/>
      <c r="L30" s="2245"/>
      <c r="M30" s="2179" t="s">
        <v>5717</v>
      </c>
      <c r="N30" s="2241" t="s">
        <v>5836</v>
      </c>
      <c r="O30" s="2247"/>
      <c r="P30" s="2248"/>
    </row>
    <row r="31" spans="2:16" ht="35.1" customHeight="1">
      <c r="B31" s="2163"/>
      <c r="C31" s="2241"/>
      <c r="D31" s="2242"/>
      <c r="E31" s="2243"/>
      <c r="F31" s="2179" t="s">
        <v>5717</v>
      </c>
      <c r="G31" s="2241"/>
      <c r="H31" s="2245"/>
      <c r="I31" s="2245"/>
      <c r="J31" s="2245"/>
      <c r="K31" s="2245"/>
      <c r="L31" s="2245"/>
      <c r="M31" s="2179" t="s">
        <v>5717</v>
      </c>
      <c r="N31" s="2241"/>
      <c r="O31" s="2247"/>
      <c r="P31" s="2248"/>
    </row>
    <row r="32" spans="2:16" ht="35.1" customHeight="1">
      <c r="B32" s="2163"/>
      <c r="C32" s="2164" t="s">
        <v>5837</v>
      </c>
      <c r="D32" s="2164"/>
      <c r="E32" s="2164"/>
      <c r="F32" s="2179" t="s">
        <v>5717</v>
      </c>
      <c r="G32" s="2241" t="s">
        <v>397</v>
      </c>
      <c r="H32" s="2244" t="s">
        <v>5838</v>
      </c>
      <c r="I32" s="2245"/>
      <c r="J32" s="2245"/>
      <c r="K32" s="2245"/>
      <c r="L32" s="2245"/>
      <c r="M32" s="2179" t="s">
        <v>5717</v>
      </c>
      <c r="N32" s="2241" t="s">
        <v>5839</v>
      </c>
      <c r="O32" s="2247"/>
      <c r="P32" s="2248"/>
    </row>
    <row r="33" spans="2:16" ht="35.1" customHeight="1">
      <c r="B33" s="2163"/>
      <c r="C33" s="2241"/>
      <c r="D33" s="2241"/>
      <c r="E33" s="2164"/>
      <c r="F33" s="2179" t="s">
        <v>5717</v>
      </c>
      <c r="G33" s="2241"/>
      <c r="H33" s="2247"/>
      <c r="I33" s="2247"/>
      <c r="J33" s="2247"/>
      <c r="K33" s="2247"/>
      <c r="L33" s="2247"/>
      <c r="M33" s="2179" t="s">
        <v>5717</v>
      </c>
      <c r="N33" s="2241"/>
      <c r="O33" s="2247"/>
      <c r="P33" s="2248"/>
    </row>
    <row r="34" spans="2:16" ht="35.1" customHeight="1" thickBot="1">
      <c r="B34" s="2184"/>
      <c r="C34" s="2185"/>
      <c r="D34" s="2186"/>
      <c r="E34" s="2187"/>
      <c r="F34" s="2189"/>
      <c r="G34" s="2188"/>
      <c r="H34" s="2188"/>
      <c r="I34" s="2188"/>
      <c r="J34" s="2188"/>
      <c r="K34" s="2188"/>
      <c r="L34" s="2188"/>
      <c r="M34" s="2189"/>
      <c r="N34" s="2188"/>
      <c r="O34" s="2188"/>
      <c r="P34" s="2249"/>
    </row>
    <row r="35" spans="2:16" ht="32.25" customHeight="1">
      <c r="C35" s="2143" t="s">
        <v>5668</v>
      </c>
    </row>
    <row r="36" spans="2:16" ht="26.1" customHeight="1">
      <c r="B36" s="2250"/>
      <c r="C36" s="2205" t="s">
        <v>5741</v>
      </c>
      <c r="D36" s="2206" t="s">
        <v>5742</v>
      </c>
      <c r="E36" s="2206"/>
      <c r="F36" s="2206"/>
      <c r="G36" s="2206"/>
      <c r="H36" s="2206"/>
      <c r="I36" s="2206"/>
      <c r="J36" s="2206"/>
      <c r="K36" s="2206"/>
      <c r="L36" s="2206"/>
      <c r="M36" s="2210"/>
      <c r="N36" s="2210"/>
      <c r="O36" s="2210"/>
      <c r="P36" s="2210"/>
    </row>
    <row r="37" spans="2:16" ht="35.1" customHeight="1">
      <c r="B37" s="2210"/>
      <c r="C37" s="2208"/>
      <c r="D37" s="2215" t="s">
        <v>5743</v>
      </c>
      <c r="E37" s="2210"/>
      <c r="F37" s="2210"/>
      <c r="G37" s="2210"/>
      <c r="H37" s="2210"/>
      <c r="I37" s="2210"/>
      <c r="J37" s="2210"/>
      <c r="K37" s="2210"/>
      <c r="L37" s="2210"/>
      <c r="M37" s="2210"/>
      <c r="N37" s="2210"/>
      <c r="O37" s="2210"/>
      <c r="P37" s="2210"/>
    </row>
    <row r="38" spans="2:16" ht="35.1" customHeight="1">
      <c r="B38" s="2210"/>
      <c r="C38" s="2208"/>
      <c r="D38" s="2215" t="s">
        <v>5744</v>
      </c>
      <c r="E38" s="2210"/>
      <c r="F38" s="2210"/>
      <c r="G38" s="2210"/>
      <c r="H38" s="2210"/>
      <c r="I38" s="2210"/>
      <c r="J38" s="2210"/>
      <c r="K38" s="2210"/>
      <c r="L38" s="2210"/>
      <c r="M38" s="2210"/>
      <c r="N38" s="2210"/>
      <c r="O38" s="2210"/>
      <c r="P38" s="2210"/>
    </row>
    <row r="39" spans="2:16" ht="35.1" customHeight="1">
      <c r="B39" s="2210"/>
      <c r="C39" s="2208"/>
      <c r="D39" s="2215" t="s">
        <v>5745</v>
      </c>
      <c r="E39" s="2210"/>
      <c r="F39" s="2210"/>
      <c r="G39" s="2210"/>
      <c r="H39" s="2210"/>
      <c r="I39" s="2210"/>
      <c r="J39" s="2210"/>
      <c r="K39" s="2210"/>
      <c r="L39" s="2210"/>
      <c r="M39" s="2210"/>
      <c r="N39" s="2210"/>
      <c r="O39" s="2210"/>
      <c r="P39" s="2210"/>
    </row>
    <row r="40" spans="2:16" ht="35.1" customHeight="1">
      <c r="B40" s="2210"/>
      <c r="C40" s="2208"/>
      <c r="D40" s="2215" t="s">
        <v>5840</v>
      </c>
      <c r="E40" s="2210"/>
      <c r="F40" s="2210"/>
      <c r="G40" s="2210"/>
      <c r="H40" s="2210"/>
      <c r="I40" s="2210"/>
      <c r="J40" s="2210"/>
      <c r="K40" s="2210"/>
      <c r="L40" s="2210"/>
      <c r="M40" s="2210"/>
      <c r="N40" s="2210"/>
      <c r="O40" s="2210"/>
      <c r="P40" s="2210"/>
    </row>
    <row r="41" spans="2:16" ht="35.1" customHeight="1">
      <c r="B41" s="2210"/>
      <c r="C41" s="2208"/>
      <c r="D41" s="2215" t="s">
        <v>5841</v>
      </c>
      <c r="E41" s="2210"/>
      <c r="F41" s="2210"/>
      <c r="G41" s="2210"/>
      <c r="H41" s="2210"/>
      <c r="I41" s="2210"/>
      <c r="J41" s="2210"/>
      <c r="K41" s="2210"/>
      <c r="L41" s="2210"/>
      <c r="M41" s="2210"/>
      <c r="N41" s="2210"/>
      <c r="O41" s="2210"/>
      <c r="P41" s="2210"/>
    </row>
    <row r="42" spans="2:16" ht="35.1" customHeight="1">
      <c r="B42" s="2210"/>
      <c r="C42" s="2208" t="s">
        <v>5752</v>
      </c>
      <c r="D42" s="2215" t="s">
        <v>5842</v>
      </c>
      <c r="E42" s="2210"/>
      <c r="F42" s="2210"/>
      <c r="G42" s="2210"/>
      <c r="H42" s="2210"/>
      <c r="I42" s="2210"/>
      <c r="J42" s="2210"/>
      <c r="K42" s="2210"/>
      <c r="L42" s="2210"/>
      <c r="M42" s="2210"/>
      <c r="N42" s="2210"/>
      <c r="O42" s="2210"/>
      <c r="P42" s="2210"/>
    </row>
    <row r="43" spans="2:16" ht="35.1" customHeight="1">
      <c r="B43" s="2210"/>
      <c r="C43" s="2208" t="s">
        <v>5752</v>
      </c>
      <c r="D43" s="2215" t="s">
        <v>5843</v>
      </c>
      <c r="E43" s="2210"/>
      <c r="F43" s="2210"/>
      <c r="G43" s="2210"/>
      <c r="H43" s="2210"/>
      <c r="I43" s="2210"/>
      <c r="J43" s="2210"/>
      <c r="K43" s="2210"/>
      <c r="L43" s="2210"/>
      <c r="M43" s="2210"/>
      <c r="N43" s="2210"/>
      <c r="O43" s="2210"/>
      <c r="P43" s="2210"/>
    </row>
    <row r="44" spans="2:16" ht="35.1" customHeight="1">
      <c r="B44" s="2250"/>
      <c r="C44" s="2205" t="s">
        <v>5756</v>
      </c>
      <c r="D44" s="2206" t="s">
        <v>5757</v>
      </c>
      <c r="E44" s="2206"/>
      <c r="F44" s="2206"/>
      <c r="G44" s="2206"/>
      <c r="H44" s="2206"/>
      <c r="I44" s="2206"/>
      <c r="J44" s="2206"/>
      <c r="K44" s="2206"/>
      <c r="L44" s="2206"/>
      <c r="M44" s="2210"/>
      <c r="N44" s="2210"/>
      <c r="O44" s="2210"/>
      <c r="P44" s="2210"/>
    </row>
    <row r="45" spans="2:16" ht="35.1" customHeight="1">
      <c r="B45" s="2210"/>
      <c r="C45" s="2208" t="s">
        <v>5770</v>
      </c>
      <c r="D45" s="2214" t="s">
        <v>5771</v>
      </c>
      <c r="E45" s="2210"/>
      <c r="F45" s="2210"/>
      <c r="G45" s="2210"/>
      <c r="H45" s="2210"/>
      <c r="I45" s="2210"/>
      <c r="J45" s="2210"/>
      <c r="K45" s="2210"/>
      <c r="L45" s="2210"/>
      <c r="M45" s="2210"/>
      <c r="N45" s="2210"/>
      <c r="O45" s="2210"/>
      <c r="P45" s="2210"/>
    </row>
    <row r="46" spans="2:16" ht="35.1" customHeight="1">
      <c r="B46" s="2210"/>
      <c r="C46" s="2208"/>
      <c r="D46" s="2210" t="s">
        <v>5772</v>
      </c>
      <c r="E46" s="2210"/>
      <c r="F46" s="2210"/>
      <c r="G46" s="2210"/>
      <c r="H46" s="2210"/>
      <c r="I46" s="2210"/>
      <c r="J46" s="2210"/>
      <c r="K46" s="2210"/>
      <c r="L46" s="2210"/>
      <c r="M46" s="2210"/>
      <c r="N46" s="2210"/>
      <c r="O46" s="2210"/>
      <c r="P46" s="2210"/>
    </row>
    <row r="47" spans="2:16" ht="35.1" customHeight="1">
      <c r="B47" s="2210"/>
      <c r="C47" s="2208" t="s">
        <v>5773</v>
      </c>
      <c r="D47" s="2214" t="s">
        <v>5774</v>
      </c>
      <c r="E47" s="2210"/>
      <c r="F47" s="2210"/>
      <c r="G47" s="2210"/>
      <c r="H47" s="2210"/>
      <c r="I47" s="2210"/>
      <c r="J47" s="2210"/>
      <c r="K47" s="2210"/>
      <c r="L47" s="2210"/>
      <c r="M47" s="2210"/>
      <c r="N47" s="2210"/>
      <c r="O47" s="2210"/>
      <c r="P47" s="2210"/>
    </row>
    <row r="48" spans="2:16" ht="35.1" customHeight="1">
      <c r="B48" s="2210"/>
      <c r="C48" s="2208"/>
      <c r="D48" s="2210" t="s">
        <v>5775</v>
      </c>
      <c r="E48" s="2210"/>
      <c r="F48" s="2210"/>
      <c r="G48" s="2210"/>
      <c r="H48" s="2210"/>
      <c r="I48" s="2210"/>
      <c r="J48" s="2210"/>
      <c r="K48" s="2210"/>
      <c r="L48" s="2210"/>
      <c r="M48" s="2210"/>
      <c r="N48" s="2210"/>
      <c r="O48" s="2210"/>
      <c r="P48" s="2210"/>
    </row>
    <row r="49" spans="2:16" ht="35.1" customHeight="1">
      <c r="B49" s="2210"/>
      <c r="C49" s="2208" t="s">
        <v>5776</v>
      </c>
      <c r="D49" s="2214" t="s">
        <v>5777</v>
      </c>
      <c r="E49" s="2210"/>
      <c r="F49" s="2210"/>
      <c r="G49" s="2210"/>
      <c r="H49" s="2210"/>
      <c r="I49" s="2210"/>
      <c r="J49" s="2210"/>
      <c r="K49" s="2210"/>
      <c r="L49" s="2210"/>
      <c r="M49" s="2210"/>
      <c r="N49" s="2210"/>
      <c r="O49" s="2210"/>
      <c r="P49" s="2210"/>
    </row>
    <row r="50" spans="2:16" ht="35.1" customHeight="1">
      <c r="B50" s="2210"/>
      <c r="C50" s="2208"/>
      <c r="D50" s="2210" t="s">
        <v>5778</v>
      </c>
      <c r="E50" s="2210"/>
      <c r="F50" s="2210"/>
      <c r="G50" s="2210"/>
      <c r="H50" s="2210"/>
      <c r="I50" s="2210"/>
      <c r="J50" s="2210"/>
      <c r="K50" s="2210"/>
      <c r="L50" s="2210"/>
      <c r="M50" s="2210"/>
      <c r="N50" s="2210"/>
      <c r="O50" s="2210"/>
      <c r="P50" s="2210"/>
    </row>
    <row r="51" spans="2:16" ht="35.1" customHeight="1">
      <c r="B51" s="2210"/>
      <c r="C51" s="2208" t="s">
        <v>5779</v>
      </c>
      <c r="D51" s="2214" t="s">
        <v>5780</v>
      </c>
      <c r="E51" s="2210"/>
      <c r="F51" s="2210"/>
      <c r="G51" s="2210"/>
      <c r="H51" s="2210"/>
      <c r="I51" s="2210"/>
      <c r="J51" s="2210"/>
      <c r="K51" s="2210"/>
      <c r="L51" s="2210"/>
      <c r="M51" s="2210"/>
      <c r="N51" s="2210"/>
      <c r="O51" s="2210"/>
      <c r="P51" s="2210"/>
    </row>
    <row r="52" spans="2:16" ht="35.1" customHeight="1">
      <c r="B52" s="2210"/>
      <c r="C52" s="2208"/>
      <c r="D52" s="2210" t="s">
        <v>5781</v>
      </c>
      <c r="E52" s="2210"/>
      <c r="F52" s="2210"/>
      <c r="G52" s="2210"/>
      <c r="H52" s="2210"/>
      <c r="I52" s="2210"/>
      <c r="J52" s="2210"/>
      <c r="K52" s="2210"/>
      <c r="L52" s="2210"/>
      <c r="M52" s="2210"/>
      <c r="N52" s="2210"/>
      <c r="O52" s="2210"/>
      <c r="P52" s="2210"/>
    </row>
    <row r="53" spans="2:16" ht="35.1" customHeight="1">
      <c r="B53" s="2210"/>
      <c r="C53" s="2208" t="s">
        <v>5785</v>
      </c>
      <c r="D53" s="2214" t="s">
        <v>5786</v>
      </c>
      <c r="E53" s="2210"/>
      <c r="F53" s="2210"/>
      <c r="G53" s="2210"/>
      <c r="H53" s="2210"/>
      <c r="I53" s="2210"/>
      <c r="J53" s="2210"/>
      <c r="K53" s="2210"/>
      <c r="L53" s="2210"/>
      <c r="M53" s="2210"/>
      <c r="N53" s="2210"/>
      <c r="O53" s="2210"/>
      <c r="P53" s="2210"/>
    </row>
    <row r="54" spans="2:16" ht="35.1" customHeight="1">
      <c r="B54" s="2210"/>
      <c r="C54" s="2208"/>
      <c r="D54" s="2210" t="s">
        <v>5787</v>
      </c>
      <c r="E54" s="2210"/>
      <c r="F54" s="2210"/>
      <c r="G54" s="2210"/>
      <c r="H54" s="2210"/>
      <c r="I54" s="2210"/>
      <c r="J54" s="2210"/>
      <c r="K54" s="2210"/>
      <c r="L54" s="2210"/>
      <c r="M54" s="2210"/>
      <c r="N54" s="2210"/>
      <c r="O54" s="2210"/>
      <c r="P54" s="2210"/>
    </row>
    <row r="55" spans="2:16" ht="35.1" customHeight="1">
      <c r="B55" s="2210"/>
      <c r="C55" s="2208" t="s">
        <v>5788</v>
      </c>
      <c r="D55" s="2214" t="s">
        <v>5789</v>
      </c>
      <c r="E55" s="2210"/>
      <c r="F55" s="2210"/>
      <c r="G55" s="2210"/>
      <c r="H55" s="2210"/>
      <c r="I55" s="2210"/>
      <c r="J55" s="2210"/>
      <c r="K55" s="2210"/>
      <c r="L55" s="2210"/>
      <c r="M55" s="2210"/>
      <c r="N55" s="2210"/>
      <c r="O55" s="2210"/>
      <c r="P55" s="2210"/>
    </row>
    <row r="56" spans="2:16" ht="35.1" customHeight="1">
      <c r="B56" s="2210"/>
      <c r="C56" s="2208"/>
      <c r="D56" s="2210" t="s">
        <v>5790</v>
      </c>
      <c r="E56" s="2210"/>
      <c r="F56" s="2210"/>
      <c r="G56" s="2210"/>
      <c r="H56" s="2210"/>
      <c r="I56" s="2210"/>
      <c r="J56" s="2210"/>
      <c r="K56" s="2210"/>
      <c r="L56" s="2210"/>
      <c r="M56" s="2210"/>
      <c r="N56" s="2210"/>
      <c r="O56" s="2210"/>
      <c r="P56" s="2210"/>
    </row>
    <row r="57" spans="2:16" ht="35.1" customHeight="1">
      <c r="B57" s="2210"/>
      <c r="C57" s="2208" t="s">
        <v>5761</v>
      </c>
      <c r="D57" s="2214" t="s">
        <v>5762</v>
      </c>
      <c r="E57" s="2210"/>
      <c r="F57" s="2210"/>
      <c r="G57" s="2210"/>
      <c r="H57" s="2210"/>
      <c r="I57" s="2210"/>
      <c r="J57" s="2210"/>
      <c r="K57" s="2210"/>
      <c r="L57" s="2210"/>
      <c r="M57" s="2210"/>
      <c r="N57" s="2210"/>
      <c r="O57" s="2210"/>
      <c r="P57" s="2210"/>
    </row>
    <row r="58" spans="2:16" ht="35.1" customHeight="1">
      <c r="B58" s="2210"/>
      <c r="C58" s="2208"/>
      <c r="D58" s="2251" t="s">
        <v>5763</v>
      </c>
      <c r="E58" s="2210"/>
      <c r="F58" s="2210"/>
      <c r="G58" s="2210"/>
      <c r="H58" s="2210"/>
      <c r="I58" s="2210"/>
      <c r="J58" s="2210"/>
      <c r="K58" s="2210"/>
      <c r="L58" s="2210"/>
      <c r="M58" s="2210"/>
      <c r="N58" s="2210"/>
      <c r="O58" s="2210"/>
      <c r="P58" s="2210"/>
    </row>
    <row r="59" spans="2:16" ht="35.1" customHeight="1">
      <c r="B59" s="2210"/>
      <c r="C59" s="2208"/>
      <c r="D59" s="2251" t="s">
        <v>5803</v>
      </c>
      <c r="E59" s="2210"/>
      <c r="F59" s="2210"/>
      <c r="G59" s="2210"/>
      <c r="H59" s="2210"/>
      <c r="I59" s="2210"/>
      <c r="J59" s="2210"/>
      <c r="K59" s="2210"/>
      <c r="L59" s="2210"/>
      <c r="M59" s="2210"/>
      <c r="N59" s="2210"/>
      <c r="O59" s="2210"/>
      <c r="P59" s="2210"/>
    </row>
    <row r="60" spans="2:16" ht="35.1" customHeight="1">
      <c r="B60" s="2210"/>
      <c r="C60" s="2208"/>
      <c r="D60" s="2251" t="s">
        <v>5804</v>
      </c>
      <c r="E60" s="2210"/>
      <c r="F60" s="2210"/>
      <c r="G60" s="2210"/>
      <c r="H60" s="2210"/>
      <c r="I60" s="2210"/>
      <c r="J60" s="2210"/>
      <c r="K60" s="2210"/>
      <c r="L60" s="2210"/>
      <c r="M60" s="2210"/>
      <c r="N60" s="2210"/>
      <c r="O60" s="2210"/>
      <c r="P60" s="2210"/>
    </row>
    <row r="61" spans="2:16" ht="21.95" customHeight="1">
      <c r="B61" s="2210"/>
      <c r="C61" s="2210"/>
      <c r="D61" s="2210"/>
      <c r="E61" s="2210"/>
      <c r="F61" s="2210"/>
      <c r="G61" s="2210"/>
      <c r="H61" s="2210"/>
      <c r="I61" s="2210"/>
      <c r="J61" s="2210"/>
      <c r="K61" s="2210"/>
      <c r="L61" s="2210"/>
      <c r="M61" s="2210"/>
      <c r="N61" s="2210"/>
      <c r="O61" s="2210"/>
      <c r="P61" s="2210"/>
    </row>
  </sheetData>
  <mergeCells count="23">
    <mergeCell ref="D22:P22"/>
    <mergeCell ref="D23:P23"/>
    <mergeCell ref="N27:P28"/>
    <mergeCell ref="D36:L36"/>
    <mergeCell ref="D44:L44"/>
    <mergeCell ref="D16:P16"/>
    <mergeCell ref="D17:P17"/>
    <mergeCell ref="D18:P18"/>
    <mergeCell ref="D19:P19"/>
    <mergeCell ref="D20:P20"/>
    <mergeCell ref="D21:P21"/>
    <mergeCell ref="D10:P10"/>
    <mergeCell ref="D11:P11"/>
    <mergeCell ref="D12:P12"/>
    <mergeCell ref="D13:P13"/>
    <mergeCell ref="D14:P14"/>
    <mergeCell ref="D15:P15"/>
    <mergeCell ref="B2:C2"/>
    <mergeCell ref="B3:C3"/>
    <mergeCell ref="D3:N5"/>
    <mergeCell ref="B4:C4"/>
    <mergeCell ref="D8:P8"/>
    <mergeCell ref="D9:P9"/>
  </mergeCells>
  <hyperlinks>
    <hyperlink ref="D45" r:id="rId1" tooltip="https://portal.research.lu.se/en/publications/effects-of-heat-on-meat-proteins-implications-on-structure-and-qu/" xr:uid="{BB5AFEBE-0517-48A3-ABB9-79D7C818F4BB}"/>
    <hyperlink ref="D47" r:id="rId2" tooltip="https://pubmed.ncbi.nlm.nih.gov/32937816/" xr:uid="{34B5C4AF-8AE3-4529-BF9E-EAF746BAE284}"/>
    <hyperlink ref="D49" r:id="rId3" tooltip="https://abdn.elsevierpure.com/en/publications/rheology-and-texture-of-hens-egg-protein-heat-set-gels-as-affecte/" xr:uid="{879FE3FB-2BE4-4A08-BA1E-F518DAC099EF}"/>
    <hyperlink ref="D51" r:id="rId4" tooltip="https://ift.onlinelibrary.wiley.com/doi/10.1111/1750-3841.16414" xr:uid="{FE3F52D4-D903-454C-87AB-50FA6C20B73C}"/>
    <hyperlink ref="D53" r:id="rId5" tooltip="https://pubmed.ncbi.nlm.nih.gov/22063936/" xr:uid="{248010D1-83E7-48AB-8FDB-7F79150DC956}"/>
    <hyperlink ref="D55" r:id="rId6" tooltip="https://www.fsis.usda.gov/food-safety/safe-food-handling-and-preparation/food-safety-basics/color-meat-and-poultry" xr:uid="{F9EE1EF1-4BBE-4A18-8947-0FBA5FC123FC}"/>
    <hyperlink ref="D57" r:id="rId7" tooltip="https://www.legifrance.gouv.fr/loda/article_lc/LEGIARTI000041864953" xr:uid="{FE1EB874-2D94-4300-BE6B-9C79689E2411}"/>
  </hyperlinks>
  <printOptions horizontalCentered="1"/>
  <pageMargins left="0" right="0" top="0" bottom="0" header="0" footer="0"/>
  <pageSetup paperSize="9" scale="73" orientation="portrait" horizontalDpi="4294967293" verticalDpi="300" r:id="rId8"/>
  <headerFooter alignWithMargins="0">
    <oddFooter>&amp;R&amp;8&amp;F-&amp;A-&amp;Z&amp;F</oddFooter>
  </headerFooter>
  <rowBreaks count="2" manualBreakCount="2">
    <brk id="18" max="16383" man="1"/>
    <brk id="35"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57384-388E-460A-BFAC-841D2575CFCC}">
  <sheetPr>
    <pageSetUpPr fitToPage="1"/>
  </sheetPr>
  <dimension ref="B1:P77"/>
  <sheetViews>
    <sheetView workbookViewId="0">
      <selection activeCell="F8" sqref="F8"/>
    </sheetView>
  </sheetViews>
  <sheetFormatPr baseColWidth="10" defaultRowHeight="12.75"/>
  <cols>
    <col min="1" max="1" width="2" style="836" customWidth="1"/>
    <col min="2" max="5" width="13.75" style="836" customWidth="1"/>
    <col min="6" max="6" width="18" style="836" customWidth="1"/>
    <col min="7" max="7" width="18.5" style="836" customWidth="1"/>
    <col min="8" max="8" width="16.5" style="836" customWidth="1"/>
    <col min="9" max="9" width="17.5" style="836" customWidth="1"/>
    <col min="10" max="12" width="13.75" style="836" customWidth="1"/>
    <col min="13" max="13" width="17.5" style="836" customWidth="1"/>
    <col min="14" max="14" width="17.75" style="836" customWidth="1"/>
    <col min="15" max="15" width="17.25" style="836" customWidth="1"/>
    <col min="16" max="16" width="13.75" style="836" customWidth="1"/>
    <col min="17" max="17" width="3.875" style="836" customWidth="1"/>
    <col min="18" max="16384" width="11" style="836"/>
  </cols>
  <sheetData>
    <row r="1" spans="2:16" ht="13.5" thickBot="1">
      <c r="B1" s="2120"/>
      <c r="C1" s="2121"/>
    </row>
    <row r="2" spans="2:16" ht="24.75" customHeight="1">
      <c r="B2" s="2122" t="s">
        <v>5654</v>
      </c>
      <c r="C2" s="2123"/>
      <c r="D2" s="2124" t="s">
        <v>5655</v>
      </c>
      <c r="E2" s="2124"/>
      <c r="F2" s="2124"/>
      <c r="G2" s="2124"/>
      <c r="H2" s="2124"/>
      <c r="I2" s="2124"/>
      <c r="J2" s="2124"/>
      <c r="K2" s="2124"/>
      <c r="L2" s="2124"/>
      <c r="M2" s="2124"/>
      <c r="N2" s="2124"/>
      <c r="O2" s="2125" t="s">
        <v>5656</v>
      </c>
      <c r="P2" s="2126"/>
    </row>
    <row r="3" spans="2:16" ht="27.75" customHeight="1">
      <c r="B3" s="2127" t="s">
        <v>5657</v>
      </c>
      <c r="C3" s="2128"/>
      <c r="D3" s="2129" t="s">
        <v>5844</v>
      </c>
      <c r="E3" s="2129"/>
      <c r="F3" s="2129"/>
      <c r="G3" s="2129"/>
      <c r="H3" s="2129"/>
      <c r="I3" s="2129"/>
      <c r="J3" s="2129"/>
      <c r="K3" s="2129"/>
      <c r="L3" s="2129"/>
      <c r="M3" s="2129"/>
      <c r="N3" s="2129"/>
      <c r="O3" s="2130" t="s">
        <v>5659</v>
      </c>
      <c r="P3" s="2131"/>
    </row>
    <row r="4" spans="2:16" ht="23.25" customHeight="1">
      <c r="B4" s="2127" t="s">
        <v>5660</v>
      </c>
      <c r="C4" s="2128"/>
      <c r="D4" s="2129"/>
      <c r="E4" s="2129"/>
      <c r="F4" s="2129"/>
      <c r="G4" s="2129"/>
      <c r="H4" s="2129"/>
      <c r="I4" s="2129"/>
      <c r="J4" s="2129"/>
      <c r="K4" s="2129"/>
      <c r="L4" s="2129"/>
      <c r="M4" s="2129"/>
      <c r="N4" s="2129"/>
      <c r="O4" s="2130" t="s">
        <v>5806</v>
      </c>
      <c r="P4" s="2131"/>
    </row>
    <row r="5" spans="2:16" ht="23.25" customHeight="1">
      <c r="B5" s="2133" t="s">
        <v>5662</v>
      </c>
      <c r="C5" s="2134"/>
      <c r="D5" s="2129"/>
      <c r="E5" s="2129"/>
      <c r="F5" s="2129"/>
      <c r="G5" s="2129"/>
      <c r="H5" s="2129"/>
      <c r="I5" s="2129"/>
      <c r="J5" s="2129"/>
      <c r="K5" s="2129"/>
      <c r="L5" s="2129"/>
      <c r="M5" s="2129"/>
      <c r="N5" s="2129"/>
      <c r="O5" s="2130" t="s">
        <v>5845</v>
      </c>
      <c r="P5" s="2131"/>
    </row>
    <row r="6" spans="2:16" ht="29.25" customHeight="1" thickBot="1">
      <c r="B6" s="2135" t="s">
        <v>5664</v>
      </c>
      <c r="C6" s="2136" t="s">
        <v>4725</v>
      </c>
      <c r="D6" s="2252" t="s">
        <v>5846</v>
      </c>
      <c r="E6" s="2253"/>
      <c r="F6" s="2253"/>
      <c r="G6" s="2253"/>
      <c r="H6" s="2253"/>
      <c r="I6" s="2253"/>
      <c r="J6" s="2253"/>
      <c r="K6" s="2253"/>
      <c r="L6" s="2253"/>
      <c r="M6" s="2253"/>
      <c r="N6" s="2254"/>
      <c r="O6" s="2140" t="s">
        <v>5666</v>
      </c>
      <c r="P6" s="2141"/>
    </row>
    <row r="7" spans="2:16" ht="23.25" customHeight="1">
      <c r="B7" s="2230" t="s">
        <v>5667</v>
      </c>
      <c r="C7" s="2143" t="s">
        <v>5668</v>
      </c>
      <c r="D7" s="2144"/>
      <c r="E7" s="2145"/>
      <c r="F7" s="2146"/>
      <c r="G7" s="2146"/>
      <c r="H7" s="2146"/>
      <c r="I7" s="2146"/>
      <c r="J7" s="2146"/>
      <c r="K7" s="2146"/>
      <c r="L7" s="2146"/>
      <c r="M7" s="2146"/>
      <c r="N7" s="2146"/>
      <c r="O7" s="2146"/>
      <c r="P7" s="2147"/>
    </row>
    <row r="8" spans="2:16" ht="14.25">
      <c r="B8" s="2154"/>
      <c r="C8" s="2255"/>
      <c r="D8" s="2144"/>
      <c r="E8" s="2145"/>
      <c r="F8" s="2146"/>
      <c r="G8" s="2146"/>
      <c r="H8" s="2146"/>
      <c r="I8" s="2146"/>
      <c r="J8" s="2146"/>
      <c r="K8" s="2146"/>
      <c r="L8" s="2146"/>
      <c r="M8" s="2146"/>
      <c r="N8" s="2146"/>
      <c r="O8" s="2146"/>
      <c r="P8" s="2147"/>
    </row>
    <row r="9" spans="2:16" ht="35.1" customHeight="1">
      <c r="B9" s="2231" t="s">
        <v>5669</v>
      </c>
      <c r="C9" s="2149" t="s">
        <v>128</v>
      </c>
      <c r="D9" s="2256" t="s">
        <v>5847</v>
      </c>
      <c r="E9" s="2256"/>
      <c r="F9" s="2256"/>
      <c r="G9" s="2256"/>
      <c r="H9" s="2256"/>
      <c r="I9" s="2256"/>
      <c r="J9" s="2256"/>
      <c r="K9" s="2256"/>
      <c r="L9" s="2256"/>
      <c r="M9" s="2256"/>
      <c r="N9" s="2256"/>
      <c r="O9" s="2256"/>
      <c r="P9" s="2257"/>
    </row>
    <row r="10" spans="2:16" ht="35.1" customHeight="1">
      <c r="B10" s="2231" t="s">
        <v>5669</v>
      </c>
      <c r="C10" s="2149" t="s">
        <v>174</v>
      </c>
      <c r="D10" s="2256" t="s">
        <v>5848</v>
      </c>
      <c r="E10" s="2256"/>
      <c r="F10" s="2256"/>
      <c r="G10" s="2256"/>
      <c r="H10" s="2256"/>
      <c r="I10" s="2256"/>
      <c r="J10" s="2256"/>
      <c r="K10" s="2256"/>
      <c r="L10" s="2256"/>
      <c r="M10" s="2256"/>
      <c r="N10" s="2256"/>
      <c r="O10" s="2256"/>
      <c r="P10" s="2257"/>
    </row>
    <row r="11" spans="2:16" ht="35.1" customHeight="1">
      <c r="B11" s="2231" t="s">
        <v>5669</v>
      </c>
      <c r="C11" s="2149" t="s">
        <v>134</v>
      </c>
      <c r="D11" s="2256" t="s">
        <v>5849</v>
      </c>
      <c r="E11" s="2256"/>
      <c r="F11" s="2256"/>
      <c r="G11" s="2256"/>
      <c r="H11" s="2256"/>
      <c r="I11" s="2256"/>
      <c r="J11" s="2256"/>
      <c r="K11" s="2256"/>
      <c r="L11" s="2256"/>
      <c r="M11" s="2256"/>
      <c r="N11" s="2256"/>
      <c r="O11" s="2256"/>
      <c r="P11" s="2257"/>
    </row>
    <row r="12" spans="2:16" ht="35.1" customHeight="1">
      <c r="B12" s="2231" t="s">
        <v>5669</v>
      </c>
      <c r="C12" s="2149" t="s">
        <v>5671</v>
      </c>
      <c r="D12" s="2256" t="s">
        <v>5850</v>
      </c>
      <c r="E12" s="2256"/>
      <c r="F12" s="2256"/>
      <c r="G12" s="2256"/>
      <c r="H12" s="2256"/>
      <c r="I12" s="2256"/>
      <c r="J12" s="2256"/>
      <c r="K12" s="2256"/>
      <c r="L12" s="2256"/>
      <c r="M12" s="2256"/>
      <c r="N12" s="2256"/>
      <c r="O12" s="2256"/>
      <c r="P12" s="2257"/>
    </row>
    <row r="13" spans="2:16" ht="35.1" customHeight="1">
      <c r="B13" s="2231" t="s">
        <v>5669</v>
      </c>
      <c r="C13" s="2149" t="s">
        <v>5851</v>
      </c>
      <c r="D13" s="2256" t="s">
        <v>5852</v>
      </c>
      <c r="E13" s="2256"/>
      <c r="F13" s="2256"/>
      <c r="G13" s="2256"/>
      <c r="H13" s="2256"/>
      <c r="I13" s="2256"/>
      <c r="J13" s="2256"/>
      <c r="K13" s="2256"/>
      <c r="L13" s="2256"/>
      <c r="M13" s="2256"/>
      <c r="N13" s="2256"/>
      <c r="O13" s="2256"/>
      <c r="P13" s="2257"/>
    </row>
    <row r="14" spans="2:16" ht="35.1" customHeight="1">
      <c r="B14" s="2231" t="s">
        <v>5669</v>
      </c>
      <c r="C14" s="2149" t="s">
        <v>5811</v>
      </c>
      <c r="D14" s="2256" t="s">
        <v>5853</v>
      </c>
      <c r="E14" s="2256"/>
      <c r="F14" s="2256"/>
      <c r="G14" s="2256"/>
      <c r="H14" s="2256"/>
      <c r="I14" s="2256"/>
      <c r="J14" s="2256"/>
      <c r="K14" s="2256"/>
      <c r="L14" s="2256"/>
      <c r="M14" s="2256"/>
      <c r="N14" s="2256"/>
      <c r="O14" s="2256"/>
      <c r="P14" s="2257"/>
    </row>
    <row r="15" spans="2:16" ht="35.1" customHeight="1">
      <c r="B15" s="2231" t="s">
        <v>5669</v>
      </c>
      <c r="C15" s="2149" t="s">
        <v>5681</v>
      </c>
      <c r="D15" s="2256" t="s">
        <v>5854</v>
      </c>
      <c r="E15" s="2256"/>
      <c r="F15" s="2256"/>
      <c r="G15" s="2256"/>
      <c r="H15" s="2256"/>
      <c r="I15" s="2256"/>
      <c r="J15" s="2256"/>
      <c r="K15" s="2256"/>
      <c r="L15" s="2256"/>
      <c r="M15" s="2256"/>
      <c r="N15" s="2256"/>
      <c r="O15" s="2256"/>
      <c r="P15" s="2257"/>
    </row>
    <row r="16" spans="2:16" ht="35.1" customHeight="1">
      <c r="B16" s="2231" t="s">
        <v>5669</v>
      </c>
      <c r="C16" s="2149" t="s">
        <v>5683</v>
      </c>
      <c r="D16" s="2256" t="s">
        <v>5855</v>
      </c>
      <c r="E16" s="2256"/>
      <c r="F16" s="2256"/>
      <c r="G16" s="2256"/>
      <c r="H16" s="2256"/>
      <c r="I16" s="2256"/>
      <c r="J16" s="2256"/>
      <c r="K16" s="2256"/>
      <c r="L16" s="2256"/>
      <c r="M16" s="2256"/>
      <c r="N16" s="2256"/>
      <c r="O16" s="2256"/>
      <c r="P16" s="2257"/>
    </row>
    <row r="17" spans="2:16" ht="35.1" customHeight="1">
      <c r="B17" s="2231" t="s">
        <v>5669</v>
      </c>
      <c r="C17" s="2149" t="s">
        <v>5687</v>
      </c>
      <c r="D17" s="2256" t="s">
        <v>5856</v>
      </c>
      <c r="E17" s="2256"/>
      <c r="F17" s="2256"/>
      <c r="G17" s="2256"/>
      <c r="H17" s="2256"/>
      <c r="I17" s="2256"/>
      <c r="J17" s="2256"/>
      <c r="K17" s="2256"/>
      <c r="L17" s="2256"/>
      <c r="M17" s="2256"/>
      <c r="N17" s="2256"/>
      <c r="O17" s="2256"/>
      <c r="P17" s="2257"/>
    </row>
    <row r="18" spans="2:16" ht="35.1" customHeight="1">
      <c r="B18" s="2231" t="s">
        <v>5669</v>
      </c>
      <c r="C18" s="2149" t="s">
        <v>123</v>
      </c>
      <c r="D18" s="2256" t="s">
        <v>5857</v>
      </c>
      <c r="E18" s="2256"/>
      <c r="F18" s="2256"/>
      <c r="G18" s="2256"/>
      <c r="H18" s="2256"/>
      <c r="I18" s="2256"/>
      <c r="J18" s="2256"/>
      <c r="K18" s="2256"/>
      <c r="L18" s="2256"/>
      <c r="M18" s="2256"/>
      <c r="N18" s="2256"/>
      <c r="O18" s="2256"/>
      <c r="P18" s="2257"/>
    </row>
    <row r="19" spans="2:16" ht="35.1" customHeight="1">
      <c r="B19" s="2231" t="s">
        <v>5669</v>
      </c>
      <c r="C19" s="2149" t="s">
        <v>5691</v>
      </c>
      <c r="D19" s="2256" t="s">
        <v>5858</v>
      </c>
      <c r="E19" s="2256"/>
      <c r="F19" s="2256"/>
      <c r="G19" s="2256"/>
      <c r="H19" s="2256"/>
      <c r="I19" s="2256"/>
      <c r="J19" s="2256"/>
      <c r="K19" s="2256"/>
      <c r="L19" s="2256"/>
      <c r="M19" s="2256"/>
      <c r="N19" s="2256"/>
      <c r="O19" s="2256"/>
      <c r="P19" s="2257"/>
    </row>
    <row r="20" spans="2:16" ht="35.1" customHeight="1">
      <c r="B20" s="2231" t="s">
        <v>5669</v>
      </c>
      <c r="C20" s="2149" t="s">
        <v>131</v>
      </c>
      <c r="D20" s="2256" t="s">
        <v>5859</v>
      </c>
      <c r="E20" s="2256"/>
      <c r="F20" s="2256"/>
      <c r="G20" s="2256"/>
      <c r="H20" s="2256"/>
      <c r="I20" s="2256"/>
      <c r="J20" s="2256"/>
      <c r="K20" s="2256"/>
      <c r="L20" s="2256"/>
      <c r="M20" s="2256"/>
      <c r="N20" s="2256"/>
      <c r="O20" s="2256"/>
      <c r="P20" s="2257"/>
    </row>
    <row r="21" spans="2:16" ht="35.1" customHeight="1">
      <c r="B21" s="2231" t="s">
        <v>5669</v>
      </c>
      <c r="C21" s="2149" t="s">
        <v>5059</v>
      </c>
      <c r="D21" s="2256" t="s">
        <v>5860</v>
      </c>
      <c r="E21" s="2256"/>
      <c r="F21" s="2256"/>
      <c r="G21" s="2256"/>
      <c r="H21" s="2256"/>
      <c r="I21" s="2256"/>
      <c r="J21" s="2256"/>
      <c r="K21" s="2256"/>
      <c r="L21" s="2256"/>
      <c r="M21" s="2256"/>
      <c r="N21" s="2256"/>
      <c r="O21" s="2256"/>
      <c r="P21" s="2257"/>
    </row>
    <row r="22" spans="2:16" ht="35.1" customHeight="1">
      <c r="B22" s="2231" t="s">
        <v>5669</v>
      </c>
      <c r="C22" s="2149" t="s">
        <v>5697</v>
      </c>
      <c r="D22" s="2256" t="s">
        <v>5861</v>
      </c>
      <c r="E22" s="2256"/>
      <c r="F22" s="2256"/>
      <c r="G22" s="2256"/>
      <c r="H22" s="2256"/>
      <c r="I22" s="2256"/>
      <c r="J22" s="2256"/>
      <c r="K22" s="2256"/>
      <c r="L22" s="2256"/>
      <c r="M22" s="2256"/>
      <c r="N22" s="2256"/>
      <c r="O22" s="2256"/>
      <c r="P22" s="2257"/>
    </row>
    <row r="23" spans="2:16" ht="35.1" customHeight="1">
      <c r="B23" s="2231" t="s">
        <v>5669</v>
      </c>
      <c r="C23" s="2149" t="s">
        <v>3680</v>
      </c>
      <c r="D23" s="2256" t="s">
        <v>5862</v>
      </c>
      <c r="E23" s="2256"/>
      <c r="F23" s="2256"/>
      <c r="G23" s="2256"/>
      <c r="H23" s="2256"/>
      <c r="I23" s="2256"/>
      <c r="J23" s="2256"/>
      <c r="K23" s="2256"/>
      <c r="L23" s="2256"/>
      <c r="M23" s="2256"/>
      <c r="N23" s="2256"/>
      <c r="O23" s="2256"/>
      <c r="P23" s="2257"/>
    </row>
    <row r="24" spans="2:16" ht="35.1" customHeight="1">
      <c r="B24" s="2231" t="s">
        <v>5669</v>
      </c>
      <c r="C24" s="2149" t="s">
        <v>139</v>
      </c>
      <c r="D24" s="2256" t="s">
        <v>5863</v>
      </c>
      <c r="E24" s="2256"/>
      <c r="F24" s="2256"/>
      <c r="G24" s="2256"/>
      <c r="H24" s="2256"/>
      <c r="I24" s="2256"/>
      <c r="J24" s="2256"/>
      <c r="K24" s="2256"/>
      <c r="L24" s="2256"/>
      <c r="M24" s="2256"/>
      <c r="N24" s="2256"/>
      <c r="O24" s="2256"/>
      <c r="P24" s="2257"/>
    </row>
    <row r="25" spans="2:16" ht="35.1" customHeight="1">
      <c r="B25" s="2231" t="s">
        <v>5669</v>
      </c>
      <c r="C25" s="2149" t="s">
        <v>368</v>
      </c>
      <c r="D25" s="2256" t="s">
        <v>5864</v>
      </c>
      <c r="E25" s="2256"/>
      <c r="F25" s="2256"/>
      <c r="G25" s="2256"/>
      <c r="H25" s="2256"/>
      <c r="I25" s="2256"/>
      <c r="J25" s="2256"/>
      <c r="K25" s="2256"/>
      <c r="L25" s="2256"/>
      <c r="M25" s="2256"/>
      <c r="N25" s="2256"/>
      <c r="O25" s="2256"/>
      <c r="P25" s="2257"/>
    </row>
    <row r="26" spans="2:16" ht="35.1" customHeight="1">
      <c r="B26" s="2231" t="s">
        <v>5669</v>
      </c>
      <c r="C26" s="2149" t="s">
        <v>5202</v>
      </c>
      <c r="D26" s="2256" t="s">
        <v>5865</v>
      </c>
      <c r="E26" s="2256"/>
      <c r="F26" s="2256"/>
      <c r="G26" s="2256"/>
      <c r="H26" s="2256"/>
      <c r="I26" s="2256"/>
      <c r="J26" s="2256"/>
      <c r="K26" s="2256"/>
      <c r="L26" s="2256"/>
      <c r="M26" s="2256"/>
      <c r="N26" s="2256"/>
      <c r="O26" s="2256"/>
      <c r="P26" s="2257"/>
    </row>
    <row r="27" spans="2:16" ht="35.1" customHeight="1">
      <c r="B27" s="2231" t="s">
        <v>5669</v>
      </c>
      <c r="C27" s="2149" t="s">
        <v>5866</v>
      </c>
      <c r="D27" s="2256" t="s">
        <v>5867</v>
      </c>
      <c r="E27" s="2256"/>
      <c r="F27" s="2256"/>
      <c r="G27" s="2256"/>
      <c r="H27" s="2256"/>
      <c r="I27" s="2256"/>
      <c r="J27" s="2256"/>
      <c r="K27" s="2256"/>
      <c r="L27" s="2256"/>
      <c r="M27" s="2256"/>
      <c r="N27" s="2256"/>
      <c r="O27" s="2256"/>
      <c r="P27" s="2257"/>
    </row>
    <row r="28" spans="2:16" ht="35.1" customHeight="1">
      <c r="B28" s="2163"/>
      <c r="C28" s="2149"/>
      <c r="D28" s="2258"/>
      <c r="E28" s="2145"/>
      <c r="F28" s="2146"/>
      <c r="G28" s="2146"/>
      <c r="H28" s="2146"/>
      <c r="I28" s="2146"/>
      <c r="J28" s="2146"/>
      <c r="K28" s="2146"/>
      <c r="L28" s="2146"/>
      <c r="M28" s="2146"/>
      <c r="N28" s="2166"/>
      <c r="O28" s="2166"/>
      <c r="P28" s="2167"/>
    </row>
    <row r="29" spans="2:16" ht="35.1" customHeight="1">
      <c r="B29" s="2163"/>
      <c r="C29" s="2259" t="s">
        <v>5868</v>
      </c>
      <c r="D29" s="2260"/>
      <c r="E29" s="2261" t="s">
        <v>5869</v>
      </c>
      <c r="F29" s="2261" t="s">
        <v>5870</v>
      </c>
      <c r="G29" s="2261" t="s">
        <v>5871</v>
      </c>
      <c r="H29" s="2261" t="s">
        <v>1509</v>
      </c>
      <c r="I29" s="2262" t="s">
        <v>5872</v>
      </c>
      <c r="J29" s="2261" t="s">
        <v>5873</v>
      </c>
      <c r="K29" s="2261" t="s">
        <v>5874</v>
      </c>
      <c r="L29" s="2261" t="s">
        <v>4034</v>
      </c>
      <c r="M29" s="2263" t="s">
        <v>117</v>
      </c>
      <c r="N29" s="2264"/>
      <c r="O29" s="2264"/>
      <c r="P29" s="2265"/>
    </row>
    <row r="30" spans="2:16" ht="35.1" customHeight="1">
      <c r="B30" s="2163"/>
      <c r="C30" s="2266" t="s">
        <v>5875</v>
      </c>
      <c r="D30" s="2267"/>
      <c r="E30" s="2268" t="s">
        <v>5876</v>
      </c>
      <c r="F30" s="2268" t="s">
        <v>5877</v>
      </c>
      <c r="G30" s="2268" t="s">
        <v>5878</v>
      </c>
      <c r="H30" s="2268" t="s">
        <v>5879</v>
      </c>
      <c r="I30" s="2268" t="s">
        <v>5880</v>
      </c>
      <c r="J30" s="2268" t="s">
        <v>5881</v>
      </c>
      <c r="K30" s="2268" t="s">
        <v>5882</v>
      </c>
      <c r="L30" s="2268" t="s">
        <v>5883</v>
      </c>
      <c r="M30" s="2269" t="s">
        <v>5794</v>
      </c>
      <c r="N30" s="2270"/>
      <c r="O30" s="2270"/>
      <c r="P30" s="2271"/>
    </row>
    <row r="31" spans="2:16" ht="35.1" customHeight="1">
      <c r="B31" s="2163"/>
      <c r="C31" s="2272" t="s">
        <v>3380</v>
      </c>
      <c r="D31" s="2273"/>
      <c r="E31" s="2268" t="s">
        <v>5884</v>
      </c>
      <c r="F31" s="2268" t="s">
        <v>5885</v>
      </c>
      <c r="G31" s="2268" t="s">
        <v>5886</v>
      </c>
      <c r="H31" s="2268" t="s">
        <v>5887</v>
      </c>
      <c r="I31" s="2268" t="s">
        <v>5888</v>
      </c>
      <c r="J31" s="2268" t="s">
        <v>5889</v>
      </c>
      <c r="K31" s="2268" t="s">
        <v>5890</v>
      </c>
      <c r="L31" s="2268" t="s">
        <v>5891</v>
      </c>
      <c r="M31" s="2269" t="s">
        <v>5892</v>
      </c>
      <c r="N31" s="2270"/>
      <c r="O31" s="2270"/>
      <c r="P31" s="2271"/>
    </row>
    <row r="32" spans="2:16" ht="35.1" customHeight="1">
      <c r="B32" s="2163"/>
      <c r="C32" s="2272" t="s">
        <v>5893</v>
      </c>
      <c r="D32" s="2273"/>
      <c r="E32" s="2268" t="s">
        <v>5894</v>
      </c>
      <c r="F32" s="2268" t="s">
        <v>5895</v>
      </c>
      <c r="G32" s="2268" t="s">
        <v>5896</v>
      </c>
      <c r="H32" s="2268" t="s">
        <v>5897</v>
      </c>
      <c r="I32" s="2268" t="s">
        <v>5888</v>
      </c>
      <c r="J32" s="2268" t="s">
        <v>5898</v>
      </c>
      <c r="K32" s="2268" t="s">
        <v>5899</v>
      </c>
      <c r="L32" s="2268" t="s">
        <v>5900</v>
      </c>
      <c r="M32" s="2269" t="s">
        <v>5901</v>
      </c>
      <c r="N32" s="2270"/>
      <c r="O32" s="2270"/>
      <c r="P32" s="2271"/>
    </row>
    <row r="33" spans="2:16" ht="35.1" customHeight="1">
      <c r="B33" s="2163"/>
      <c r="C33" s="2272" t="s">
        <v>5902</v>
      </c>
      <c r="D33" s="2273"/>
      <c r="E33" s="2268" t="s">
        <v>5903</v>
      </c>
      <c r="F33" s="2268" t="s">
        <v>5904</v>
      </c>
      <c r="G33" s="2268" t="s">
        <v>5905</v>
      </c>
      <c r="H33" s="2268" t="s">
        <v>5906</v>
      </c>
      <c r="I33" s="2268" t="s">
        <v>5907</v>
      </c>
      <c r="J33" s="2268" t="s">
        <v>5908</v>
      </c>
      <c r="K33" s="2268" t="s">
        <v>5909</v>
      </c>
      <c r="L33" s="2268" t="s">
        <v>5910</v>
      </c>
      <c r="M33" s="2269" t="s">
        <v>5911</v>
      </c>
      <c r="N33" s="2270"/>
      <c r="O33" s="2270"/>
      <c r="P33" s="2271"/>
    </row>
    <row r="34" spans="2:16" ht="35.1" customHeight="1">
      <c r="B34" s="2163"/>
      <c r="C34" s="2272" t="s">
        <v>5912</v>
      </c>
      <c r="D34" s="2273"/>
      <c r="E34" s="2268" t="s">
        <v>5913</v>
      </c>
      <c r="F34" s="2268" t="s">
        <v>5914</v>
      </c>
      <c r="G34" s="2268" t="s">
        <v>5915</v>
      </c>
      <c r="H34" s="2268" t="s">
        <v>5906</v>
      </c>
      <c r="I34" s="2268" t="s">
        <v>5907</v>
      </c>
      <c r="J34" s="2268" t="s">
        <v>5916</v>
      </c>
      <c r="K34" s="2268" t="s">
        <v>5909</v>
      </c>
      <c r="L34" s="2268" t="s">
        <v>5917</v>
      </c>
      <c r="M34" s="2269" t="s">
        <v>5911</v>
      </c>
      <c r="N34" s="2270"/>
      <c r="O34" s="2270"/>
      <c r="P34" s="2271"/>
    </row>
    <row r="35" spans="2:16" ht="35.1" customHeight="1">
      <c r="B35" s="2163"/>
      <c r="C35" s="2272" t="s">
        <v>5918</v>
      </c>
      <c r="D35" s="2273"/>
      <c r="E35" s="2268" t="s">
        <v>5919</v>
      </c>
      <c r="F35" s="2268" t="s">
        <v>5920</v>
      </c>
      <c r="G35" s="2268" t="s">
        <v>5921</v>
      </c>
      <c r="H35" s="2268" t="s">
        <v>5887</v>
      </c>
      <c r="I35" s="2268" t="s">
        <v>5922</v>
      </c>
      <c r="J35" s="2268" t="s">
        <v>5889</v>
      </c>
      <c r="K35" s="2268" t="s">
        <v>5890</v>
      </c>
      <c r="L35" s="2268" t="s">
        <v>5923</v>
      </c>
      <c r="M35" s="2269" t="s">
        <v>5797</v>
      </c>
      <c r="N35" s="2270"/>
      <c r="O35" s="2270"/>
      <c r="P35" s="2271"/>
    </row>
    <row r="36" spans="2:16" ht="35.1" customHeight="1" thickBot="1">
      <c r="B36" s="2274"/>
      <c r="C36" s="2275" t="s">
        <v>5924</v>
      </c>
      <c r="D36" s="2276"/>
      <c r="E36" s="2277" t="s">
        <v>5894</v>
      </c>
      <c r="F36" s="2277" t="s">
        <v>5925</v>
      </c>
      <c r="G36" s="2277" t="s">
        <v>5926</v>
      </c>
      <c r="H36" s="2277" t="s">
        <v>5906</v>
      </c>
      <c r="I36" s="2277" t="s">
        <v>5907</v>
      </c>
      <c r="J36" s="2277" t="s">
        <v>5927</v>
      </c>
      <c r="K36" s="2277" t="s">
        <v>5928</v>
      </c>
      <c r="L36" s="2277" t="s">
        <v>5910</v>
      </c>
      <c r="M36" s="2278" t="s">
        <v>5929</v>
      </c>
      <c r="N36" s="2279"/>
      <c r="O36" s="2279"/>
      <c r="P36" s="2280"/>
    </row>
    <row r="37" spans="2:16" ht="35.1" customHeight="1">
      <c r="C37" s="2143" t="s">
        <v>5668</v>
      </c>
    </row>
    <row r="38" spans="2:16" ht="35.1" customHeight="1">
      <c r="C38" s="2281" t="s">
        <v>5741</v>
      </c>
      <c r="D38" s="2282" t="s">
        <v>5742</v>
      </c>
      <c r="E38" s="2282"/>
      <c r="F38" s="2282"/>
      <c r="G38" s="2282"/>
      <c r="H38" s="2282"/>
      <c r="I38" s="2282"/>
      <c r="J38" s="2282"/>
      <c r="K38" s="2283"/>
      <c r="L38" s="2210"/>
      <c r="M38" s="2210"/>
      <c r="N38" s="2210"/>
      <c r="O38" s="2210"/>
      <c r="P38" s="2210"/>
    </row>
    <row r="39" spans="2:16" ht="35.1" customHeight="1">
      <c r="B39" s="2210"/>
      <c r="C39" s="2284"/>
      <c r="D39" s="2215" t="s">
        <v>5743</v>
      </c>
      <c r="E39" s="2210"/>
      <c r="F39" s="2210"/>
      <c r="G39" s="2210"/>
      <c r="H39" s="2210"/>
      <c r="I39" s="2210"/>
      <c r="J39" s="2210"/>
      <c r="K39" s="2285"/>
      <c r="L39" s="2210"/>
      <c r="M39" s="2210"/>
      <c r="N39" s="2210"/>
      <c r="O39" s="2210"/>
      <c r="P39" s="2210"/>
    </row>
    <row r="40" spans="2:16" ht="35.1" customHeight="1">
      <c r="B40" s="2210"/>
      <c r="C40" s="2284"/>
      <c r="D40" s="2215" t="s">
        <v>5744</v>
      </c>
      <c r="E40" s="2210"/>
      <c r="F40" s="2210"/>
      <c r="G40" s="2210"/>
      <c r="H40" s="2210"/>
      <c r="I40" s="2210"/>
      <c r="J40" s="2210"/>
      <c r="K40" s="2285"/>
      <c r="L40" s="2210"/>
      <c r="M40" s="2210"/>
      <c r="N40" s="2210"/>
      <c r="O40" s="2210"/>
      <c r="P40" s="2210"/>
    </row>
    <row r="41" spans="2:16" ht="35.1" customHeight="1">
      <c r="B41" s="2210"/>
      <c r="C41" s="2284"/>
      <c r="D41" s="2215" t="s">
        <v>5745</v>
      </c>
      <c r="E41" s="2210"/>
      <c r="F41" s="2210"/>
      <c r="G41" s="2210"/>
      <c r="H41" s="2210"/>
      <c r="I41" s="2210"/>
      <c r="J41" s="2210"/>
      <c r="K41" s="2285"/>
      <c r="L41" s="2210"/>
      <c r="M41" s="2210"/>
      <c r="N41" s="2210"/>
      <c r="O41" s="2210"/>
      <c r="P41" s="2210"/>
    </row>
    <row r="42" spans="2:16" ht="35.1" customHeight="1">
      <c r="B42" s="2210"/>
      <c r="C42" s="2284"/>
      <c r="D42" s="2215" t="s">
        <v>5930</v>
      </c>
      <c r="E42" s="2210"/>
      <c r="F42" s="2210"/>
      <c r="G42" s="2210"/>
      <c r="H42" s="2210"/>
      <c r="I42" s="2210"/>
      <c r="J42" s="2210"/>
      <c r="K42" s="2285"/>
      <c r="L42" s="2210"/>
      <c r="M42" s="2210"/>
      <c r="N42" s="2210"/>
      <c r="O42" s="2210"/>
      <c r="P42" s="2210"/>
    </row>
    <row r="43" spans="2:16" ht="35.1" customHeight="1">
      <c r="B43" s="2210"/>
      <c r="C43" s="2284"/>
      <c r="D43" s="2215" t="s">
        <v>5931</v>
      </c>
      <c r="E43" s="2210"/>
      <c r="F43" s="2210"/>
      <c r="G43" s="2210"/>
      <c r="H43" s="2210"/>
      <c r="I43" s="2210"/>
      <c r="J43" s="2210"/>
      <c r="K43" s="2285"/>
      <c r="L43" s="2210"/>
      <c r="M43" s="2210"/>
      <c r="N43" s="2210"/>
      <c r="O43" s="2210"/>
      <c r="P43" s="2210"/>
    </row>
    <row r="44" spans="2:16" ht="35.1" customHeight="1">
      <c r="B44" s="2210"/>
      <c r="C44" s="2284"/>
      <c r="D44" s="2215" t="s">
        <v>5932</v>
      </c>
      <c r="E44" s="2210"/>
      <c r="F44" s="2210"/>
      <c r="G44" s="2210"/>
      <c r="H44" s="2210"/>
      <c r="I44" s="2210"/>
      <c r="J44" s="2210"/>
      <c r="K44" s="2285"/>
      <c r="L44" s="2210"/>
      <c r="M44" s="2210"/>
      <c r="N44" s="2210"/>
      <c r="O44" s="2210"/>
      <c r="P44" s="2210"/>
    </row>
    <row r="45" spans="2:16" ht="35.1" customHeight="1">
      <c r="B45" s="2210"/>
      <c r="C45" s="2284"/>
      <c r="D45" s="2215" t="s">
        <v>5933</v>
      </c>
      <c r="E45" s="2210"/>
      <c r="F45" s="2210"/>
      <c r="G45" s="2210"/>
      <c r="H45" s="2210"/>
      <c r="I45" s="2210"/>
      <c r="J45" s="2210"/>
      <c r="K45" s="2285"/>
      <c r="L45" s="2210"/>
      <c r="M45" s="2210"/>
      <c r="N45" s="2210"/>
      <c r="O45" s="2210"/>
      <c r="P45" s="2210"/>
    </row>
    <row r="46" spans="2:16" ht="35.1" customHeight="1">
      <c r="B46" s="2210"/>
      <c r="C46" s="2284"/>
      <c r="D46" s="2215" t="s">
        <v>5934</v>
      </c>
      <c r="E46" s="2210"/>
      <c r="F46" s="2210"/>
      <c r="G46" s="2210"/>
      <c r="H46" s="2210"/>
      <c r="I46" s="2210"/>
      <c r="J46" s="2210"/>
      <c r="K46" s="2285"/>
      <c r="L46" s="2210"/>
      <c r="M46" s="2210"/>
      <c r="N46" s="2210"/>
      <c r="O46" s="2210"/>
      <c r="P46" s="2210"/>
    </row>
    <row r="47" spans="2:16" ht="35.1" customHeight="1">
      <c r="B47" s="2210"/>
      <c r="C47" s="2284"/>
      <c r="D47" s="2215" t="s">
        <v>5935</v>
      </c>
      <c r="E47" s="2210"/>
      <c r="F47" s="2210"/>
      <c r="G47" s="2210"/>
      <c r="H47" s="2210"/>
      <c r="I47" s="2210"/>
      <c r="J47" s="2210"/>
      <c r="K47" s="2285"/>
      <c r="L47" s="2210"/>
      <c r="M47" s="2210"/>
      <c r="N47" s="2210"/>
      <c r="O47" s="2210"/>
      <c r="P47" s="2210"/>
    </row>
    <row r="48" spans="2:16" ht="35.1" customHeight="1">
      <c r="B48" s="2210"/>
      <c r="C48" s="2284"/>
      <c r="D48" s="2210"/>
      <c r="E48" s="2210"/>
      <c r="F48" s="2210"/>
      <c r="G48" s="2210"/>
      <c r="H48" s="2210"/>
      <c r="I48" s="2210"/>
      <c r="J48" s="2210"/>
      <c r="K48" s="2285"/>
      <c r="L48" s="2210"/>
      <c r="M48" s="2210"/>
      <c r="N48" s="2210"/>
      <c r="O48" s="2210"/>
      <c r="P48" s="2210"/>
    </row>
    <row r="49" spans="2:16" ht="35.1" customHeight="1">
      <c r="B49" s="2210"/>
      <c r="C49" s="2284" t="s">
        <v>5752</v>
      </c>
      <c r="D49" s="2210" t="s">
        <v>5936</v>
      </c>
      <c r="E49" s="2210"/>
      <c r="F49" s="2210"/>
      <c r="G49" s="2210"/>
      <c r="H49" s="2210"/>
      <c r="I49" s="2210"/>
      <c r="J49" s="2210"/>
      <c r="K49" s="2285"/>
      <c r="L49" s="2210"/>
      <c r="M49" s="2210"/>
      <c r="N49" s="2210"/>
      <c r="O49" s="2210"/>
      <c r="P49" s="2210"/>
    </row>
    <row r="50" spans="2:16" ht="35.1" customHeight="1">
      <c r="B50" s="2210"/>
      <c r="C50" s="2284" t="s">
        <v>5752</v>
      </c>
      <c r="D50" s="2210" t="s">
        <v>5937</v>
      </c>
      <c r="E50" s="2210"/>
      <c r="F50" s="2210"/>
      <c r="G50" s="2210"/>
      <c r="H50" s="2210"/>
      <c r="I50" s="2210"/>
      <c r="J50" s="2210"/>
      <c r="K50" s="2285"/>
      <c r="L50" s="2210"/>
      <c r="M50" s="2210"/>
      <c r="N50" s="2210"/>
      <c r="O50" s="2210"/>
      <c r="P50" s="2210"/>
    </row>
    <row r="51" spans="2:16" ht="35.1" customHeight="1">
      <c r="B51" s="2210"/>
      <c r="C51" s="2284" t="s">
        <v>5752</v>
      </c>
      <c r="D51" s="2210" t="s">
        <v>5938</v>
      </c>
      <c r="E51" s="2210"/>
      <c r="F51" s="2210"/>
      <c r="G51" s="2210"/>
      <c r="H51" s="2210"/>
      <c r="I51" s="2210"/>
      <c r="J51" s="2210"/>
      <c r="K51" s="2285"/>
      <c r="L51" s="2210"/>
      <c r="M51" s="2210"/>
      <c r="N51" s="2210"/>
      <c r="O51" s="2210"/>
      <c r="P51" s="2210"/>
    </row>
    <row r="52" spans="2:16" ht="35.1" customHeight="1">
      <c r="B52" s="2250"/>
      <c r="C52" s="2286" t="s">
        <v>5756</v>
      </c>
      <c r="D52" s="2250" t="s">
        <v>5757</v>
      </c>
      <c r="E52" s="2250"/>
      <c r="F52" s="2250"/>
      <c r="G52" s="2250"/>
      <c r="H52" s="2250"/>
      <c r="I52" s="2250"/>
      <c r="J52" s="2250"/>
      <c r="K52" s="2287"/>
      <c r="L52" s="2210"/>
      <c r="M52" s="2210"/>
      <c r="N52" s="2210"/>
      <c r="O52" s="2210"/>
      <c r="P52" s="2210"/>
    </row>
    <row r="53" spans="2:16" ht="35.1" customHeight="1">
      <c r="B53" s="2210"/>
      <c r="C53" s="2284" t="s">
        <v>5758</v>
      </c>
      <c r="D53" s="2214" t="s">
        <v>5759</v>
      </c>
      <c r="E53" s="2210"/>
      <c r="F53" s="2210"/>
      <c r="G53" s="2210"/>
      <c r="H53" s="2210"/>
      <c r="I53" s="2210"/>
      <c r="J53" s="2210"/>
      <c r="K53" s="2285"/>
      <c r="L53" s="2210"/>
      <c r="M53" s="2210"/>
      <c r="N53" s="2210"/>
      <c r="O53" s="2210"/>
      <c r="P53" s="2210"/>
    </row>
    <row r="54" spans="2:16" ht="35.1" customHeight="1">
      <c r="B54" s="2210"/>
      <c r="C54" s="2284"/>
      <c r="D54" s="2210" t="s">
        <v>5760</v>
      </c>
      <c r="E54" s="2210"/>
      <c r="F54" s="2210"/>
      <c r="G54" s="2210"/>
      <c r="H54" s="2210"/>
      <c r="I54" s="2210"/>
      <c r="J54" s="2210"/>
      <c r="K54" s="2285"/>
      <c r="L54" s="2210"/>
      <c r="M54" s="2210"/>
      <c r="N54" s="2210"/>
      <c r="O54" s="2210"/>
      <c r="P54" s="2210"/>
    </row>
    <row r="55" spans="2:16" ht="35.1" customHeight="1">
      <c r="B55" s="2210"/>
      <c r="C55" s="2284" t="s">
        <v>5761</v>
      </c>
      <c r="D55" s="2214" t="s">
        <v>5762</v>
      </c>
      <c r="E55" s="2210"/>
      <c r="F55" s="2210"/>
      <c r="G55" s="2210"/>
      <c r="H55" s="2210"/>
      <c r="I55" s="2210"/>
      <c r="J55" s="2210"/>
      <c r="K55" s="2285"/>
      <c r="L55" s="2210"/>
      <c r="M55" s="2210"/>
      <c r="N55" s="2210"/>
      <c r="O55" s="2210"/>
      <c r="P55" s="2210"/>
    </row>
    <row r="56" spans="2:16" ht="35.1" customHeight="1">
      <c r="B56" s="2210"/>
      <c r="C56" s="2284"/>
      <c r="D56" s="2210" t="s">
        <v>5763</v>
      </c>
      <c r="E56" s="2210"/>
      <c r="F56" s="2210"/>
      <c r="G56" s="2210"/>
      <c r="H56" s="2210"/>
      <c r="I56" s="2210"/>
      <c r="J56" s="2210"/>
      <c r="K56" s="2285"/>
      <c r="L56" s="2210"/>
      <c r="M56" s="2210"/>
      <c r="N56" s="2210"/>
      <c r="O56" s="2210"/>
      <c r="P56" s="2210"/>
    </row>
    <row r="57" spans="2:16" ht="35.1" customHeight="1">
      <c r="B57" s="2210"/>
      <c r="C57" s="2284" t="s">
        <v>5794</v>
      </c>
      <c r="D57" s="2214" t="s">
        <v>5795</v>
      </c>
      <c r="E57" s="2210"/>
      <c r="F57" s="2210"/>
      <c r="G57" s="2210"/>
      <c r="H57" s="2210"/>
      <c r="I57" s="2210"/>
      <c r="J57" s="2210"/>
      <c r="K57" s="2285"/>
      <c r="L57" s="2210"/>
      <c r="M57" s="2210"/>
      <c r="N57" s="2210"/>
      <c r="O57" s="2210"/>
      <c r="P57" s="2210"/>
    </row>
    <row r="58" spans="2:16" ht="35.1" customHeight="1">
      <c r="B58" s="2210"/>
      <c r="C58" s="2284"/>
      <c r="D58" s="2210" t="s">
        <v>5796</v>
      </c>
      <c r="E58" s="2210"/>
      <c r="F58" s="2210"/>
      <c r="G58" s="2210"/>
      <c r="H58" s="2210"/>
      <c r="I58" s="2210"/>
      <c r="J58" s="2210"/>
      <c r="K58" s="2285"/>
      <c r="L58" s="2210"/>
      <c r="M58" s="2210"/>
      <c r="N58" s="2210"/>
      <c r="O58" s="2210"/>
      <c r="P58" s="2210"/>
    </row>
    <row r="59" spans="2:16" ht="35.1" customHeight="1">
      <c r="B59" s="2210"/>
      <c r="C59" s="2284" t="s">
        <v>5939</v>
      </c>
      <c r="D59" s="2214" t="s">
        <v>5940</v>
      </c>
      <c r="E59" s="2210"/>
      <c r="F59" s="2210"/>
      <c r="G59" s="2210"/>
      <c r="H59" s="2210"/>
      <c r="I59" s="2210"/>
      <c r="J59" s="2210"/>
      <c r="K59" s="2285"/>
      <c r="L59" s="2210"/>
      <c r="M59" s="2210"/>
      <c r="N59" s="2210"/>
      <c r="O59" s="2210"/>
      <c r="P59" s="2210"/>
    </row>
    <row r="60" spans="2:16" ht="35.1" customHeight="1">
      <c r="B60" s="2210"/>
      <c r="C60" s="2284"/>
      <c r="D60" s="2210" t="s">
        <v>5941</v>
      </c>
      <c r="E60" s="2210"/>
      <c r="F60" s="2210"/>
      <c r="G60" s="2210"/>
      <c r="H60" s="2210"/>
      <c r="I60" s="2210"/>
      <c r="J60" s="2210"/>
      <c r="K60" s="2285"/>
      <c r="L60" s="2210"/>
      <c r="M60" s="2210"/>
      <c r="N60" s="2210"/>
      <c r="O60" s="2210"/>
      <c r="P60" s="2210"/>
    </row>
    <row r="61" spans="2:16" ht="35.1" customHeight="1">
      <c r="B61" s="2210"/>
      <c r="C61" s="2284" t="s">
        <v>5797</v>
      </c>
      <c r="D61" s="2214" t="s">
        <v>5798</v>
      </c>
      <c r="E61" s="2210"/>
      <c r="F61" s="2210"/>
      <c r="G61" s="2210"/>
      <c r="H61" s="2210"/>
      <c r="I61" s="2210"/>
      <c r="J61" s="2210"/>
      <c r="K61" s="2285"/>
      <c r="L61" s="2210"/>
      <c r="M61" s="2210"/>
      <c r="N61" s="2210"/>
      <c r="O61" s="2210"/>
      <c r="P61" s="2210"/>
    </row>
    <row r="62" spans="2:16" ht="35.1" customHeight="1">
      <c r="B62" s="2210"/>
      <c r="C62" s="2284"/>
      <c r="D62" s="2210" t="s">
        <v>5799</v>
      </c>
      <c r="E62" s="2210"/>
      <c r="F62" s="2210"/>
      <c r="G62" s="2210"/>
      <c r="H62" s="2210"/>
      <c r="I62" s="2210"/>
      <c r="J62" s="2210"/>
      <c r="K62" s="2285"/>
      <c r="L62" s="2210"/>
      <c r="M62" s="2210"/>
      <c r="N62" s="2210"/>
      <c r="O62" s="2210"/>
      <c r="P62" s="2210"/>
    </row>
    <row r="63" spans="2:16" ht="35.1" customHeight="1">
      <c r="B63" s="2210"/>
      <c r="C63" s="2284" t="s">
        <v>5911</v>
      </c>
      <c r="D63" s="2214" t="s">
        <v>5942</v>
      </c>
      <c r="E63" s="2210"/>
      <c r="F63" s="2210"/>
      <c r="G63" s="2210"/>
      <c r="H63" s="2210"/>
      <c r="I63" s="2210"/>
      <c r="J63" s="2210"/>
      <c r="K63" s="2285"/>
      <c r="L63" s="2210"/>
      <c r="M63" s="2210"/>
      <c r="N63" s="2210"/>
      <c r="O63" s="2210"/>
      <c r="P63" s="2210"/>
    </row>
    <row r="64" spans="2:16" ht="35.1" customHeight="1">
      <c r="B64" s="2210"/>
      <c r="C64" s="2284"/>
      <c r="D64" s="2210" t="s">
        <v>5943</v>
      </c>
      <c r="E64" s="2210"/>
      <c r="F64" s="2210"/>
      <c r="G64" s="2210"/>
      <c r="H64" s="2210"/>
      <c r="I64" s="2210"/>
      <c r="J64" s="2210"/>
      <c r="K64" s="2285"/>
      <c r="L64" s="2210"/>
      <c r="M64" s="2210"/>
      <c r="N64" s="2210"/>
      <c r="O64" s="2210"/>
      <c r="P64" s="2210"/>
    </row>
    <row r="65" spans="2:16" ht="35.1" customHeight="1">
      <c r="B65" s="2210"/>
      <c r="C65" s="2284" t="s">
        <v>5800</v>
      </c>
      <c r="D65" s="2214" t="s">
        <v>5801</v>
      </c>
      <c r="E65" s="2210"/>
      <c r="F65" s="2210"/>
      <c r="G65" s="2210"/>
      <c r="H65" s="2210"/>
      <c r="I65" s="2210"/>
      <c r="J65" s="2210"/>
      <c r="K65" s="2285"/>
      <c r="L65" s="2210"/>
      <c r="M65" s="2210"/>
      <c r="N65" s="2210"/>
      <c r="O65" s="2210"/>
      <c r="P65" s="2210"/>
    </row>
    <row r="66" spans="2:16" ht="35.1" customHeight="1">
      <c r="B66" s="2210"/>
      <c r="C66" s="2284"/>
      <c r="D66" s="2210" t="s">
        <v>5802</v>
      </c>
      <c r="E66" s="2210"/>
      <c r="F66" s="2210"/>
      <c r="G66" s="2210"/>
      <c r="H66" s="2210"/>
      <c r="I66" s="2210"/>
      <c r="J66" s="2210"/>
      <c r="K66" s="2285"/>
      <c r="L66" s="2210"/>
      <c r="M66" s="2210"/>
      <c r="N66" s="2210"/>
      <c r="O66" s="2210"/>
      <c r="P66" s="2210"/>
    </row>
    <row r="67" spans="2:16" ht="35.1" customHeight="1">
      <c r="B67" s="2210"/>
      <c r="C67" s="2284" t="s">
        <v>5764</v>
      </c>
      <c r="D67" s="2214" t="s">
        <v>5765</v>
      </c>
      <c r="E67" s="2210"/>
      <c r="F67" s="2210"/>
      <c r="G67" s="2210"/>
      <c r="H67" s="2210"/>
      <c r="I67" s="2210"/>
      <c r="J67" s="2210"/>
      <c r="K67" s="2285"/>
      <c r="L67" s="2210"/>
      <c r="M67" s="2210"/>
      <c r="N67" s="2210"/>
      <c r="O67" s="2210"/>
      <c r="P67" s="2210"/>
    </row>
    <row r="68" spans="2:16" ht="35.1" customHeight="1">
      <c r="B68" s="2210"/>
      <c r="C68" s="2284"/>
      <c r="D68" s="2210" t="s">
        <v>5766</v>
      </c>
      <c r="E68" s="2210"/>
      <c r="F68" s="2210"/>
      <c r="G68" s="2210"/>
      <c r="H68" s="2210"/>
      <c r="I68" s="2210"/>
      <c r="J68" s="2210"/>
      <c r="K68" s="2285"/>
      <c r="L68" s="2210"/>
      <c r="M68" s="2210"/>
      <c r="N68" s="2210"/>
      <c r="O68" s="2210"/>
      <c r="P68" s="2210"/>
    </row>
    <row r="69" spans="2:16" ht="35.1" customHeight="1">
      <c r="B69" s="2210"/>
      <c r="C69" s="2284" t="s">
        <v>5767</v>
      </c>
      <c r="D69" s="2214" t="s">
        <v>5768</v>
      </c>
      <c r="E69" s="2210"/>
      <c r="F69" s="2210"/>
      <c r="G69" s="2210"/>
      <c r="H69" s="2210"/>
      <c r="I69" s="2210"/>
      <c r="J69" s="2210"/>
      <c r="K69" s="2285"/>
      <c r="L69" s="2210"/>
      <c r="M69" s="2210"/>
      <c r="N69" s="2210"/>
      <c r="O69" s="2210"/>
      <c r="P69" s="2210"/>
    </row>
    <row r="70" spans="2:16" ht="35.1" customHeight="1">
      <c r="B70" s="2210"/>
      <c r="C70" s="2284"/>
      <c r="D70" s="2210" t="s">
        <v>5769</v>
      </c>
      <c r="E70" s="2210"/>
      <c r="F70" s="2210"/>
      <c r="G70" s="2210"/>
      <c r="H70" s="2210"/>
      <c r="I70" s="2210"/>
      <c r="J70" s="2210"/>
      <c r="K70" s="2285"/>
      <c r="L70" s="2210"/>
      <c r="M70" s="2210"/>
      <c r="N70" s="2210"/>
      <c r="O70" s="2210"/>
      <c r="P70" s="2210"/>
    </row>
    <row r="71" spans="2:16" ht="35.1" customHeight="1">
      <c r="B71" s="2210"/>
      <c r="C71" s="2284" t="s">
        <v>5944</v>
      </c>
      <c r="D71" s="2214" t="s">
        <v>5945</v>
      </c>
      <c r="E71" s="2210"/>
      <c r="F71" s="2210"/>
      <c r="G71" s="2210"/>
      <c r="H71" s="2210"/>
      <c r="I71" s="2210"/>
      <c r="J71" s="2210"/>
      <c r="K71" s="2285"/>
      <c r="L71" s="2210"/>
      <c r="M71" s="2210"/>
      <c r="N71" s="2210"/>
      <c r="O71" s="2210"/>
      <c r="P71" s="2210"/>
    </row>
    <row r="72" spans="2:16" ht="35.1" customHeight="1">
      <c r="B72" s="2210"/>
      <c r="C72" s="2284"/>
      <c r="D72" s="2215" t="s">
        <v>5946</v>
      </c>
      <c r="E72" s="2210"/>
      <c r="F72" s="2210"/>
      <c r="G72" s="2210"/>
      <c r="H72" s="2210"/>
      <c r="I72" s="2210"/>
      <c r="J72" s="2210"/>
      <c r="K72" s="2285"/>
      <c r="L72" s="2210"/>
      <c r="M72" s="2210"/>
      <c r="N72" s="2210"/>
      <c r="O72" s="2210"/>
      <c r="P72" s="2210"/>
    </row>
    <row r="73" spans="2:16" ht="35.1" customHeight="1">
      <c r="B73" s="2210"/>
      <c r="C73" s="2284"/>
      <c r="D73" s="2215" t="s">
        <v>5803</v>
      </c>
      <c r="E73" s="2210"/>
      <c r="F73" s="2210"/>
      <c r="G73" s="2210"/>
      <c r="H73" s="2210"/>
      <c r="I73" s="2210"/>
      <c r="J73" s="2210"/>
      <c r="K73" s="2285"/>
      <c r="L73" s="2210"/>
      <c r="M73" s="2210"/>
      <c r="N73" s="2210"/>
      <c r="O73" s="2210"/>
      <c r="P73" s="2210"/>
    </row>
    <row r="74" spans="2:16" ht="35.1" customHeight="1">
      <c r="B74" s="2210"/>
      <c r="C74" s="2284"/>
      <c r="D74" s="2215" t="s">
        <v>5804</v>
      </c>
      <c r="E74" s="2210"/>
      <c r="F74" s="2210"/>
      <c r="G74" s="2210"/>
      <c r="H74" s="2210"/>
      <c r="I74" s="2210"/>
      <c r="J74" s="2210"/>
      <c r="K74" s="2285"/>
      <c r="L74" s="2210"/>
      <c r="M74" s="2210"/>
      <c r="N74" s="2210"/>
      <c r="O74" s="2210"/>
      <c r="P74" s="2210"/>
    </row>
    <row r="75" spans="2:16" ht="35.1" customHeight="1">
      <c r="B75" s="2210"/>
      <c r="C75" s="2284"/>
      <c r="D75" s="2215" t="s">
        <v>5947</v>
      </c>
      <c r="E75" s="2210"/>
      <c r="F75" s="2210"/>
      <c r="G75" s="2210"/>
      <c r="H75" s="2210"/>
      <c r="I75" s="2210"/>
      <c r="J75" s="2210"/>
      <c r="K75" s="2285"/>
      <c r="L75" s="2210"/>
      <c r="M75" s="2210"/>
      <c r="N75" s="2210"/>
      <c r="O75" s="2210"/>
      <c r="P75" s="2210"/>
    </row>
    <row r="76" spans="2:16" ht="35.1" customHeight="1">
      <c r="B76" s="2210"/>
      <c r="C76" s="2284"/>
      <c r="D76" s="2215" t="s">
        <v>5948</v>
      </c>
      <c r="E76" s="2210"/>
      <c r="F76" s="2210"/>
      <c r="G76" s="2210"/>
      <c r="H76" s="2210"/>
      <c r="I76" s="2210"/>
      <c r="J76" s="2210"/>
      <c r="K76" s="2285"/>
      <c r="L76" s="2210"/>
      <c r="M76" s="2210"/>
      <c r="N76" s="2210"/>
      <c r="O76" s="2210"/>
      <c r="P76" s="2210"/>
    </row>
    <row r="77" spans="2:16" ht="35.1" customHeight="1">
      <c r="B77" s="2210"/>
      <c r="C77" s="2288"/>
      <c r="D77" s="2289"/>
      <c r="E77" s="2289"/>
      <c r="F77" s="2289"/>
      <c r="G77" s="2289"/>
      <c r="H77" s="2289"/>
      <c r="I77" s="2289"/>
      <c r="J77" s="2289"/>
      <c r="K77" s="2290"/>
      <c r="L77" s="2210"/>
      <c r="M77" s="2210"/>
      <c r="N77" s="2210"/>
      <c r="O77" s="2210"/>
      <c r="P77" s="2210"/>
    </row>
  </sheetData>
  <mergeCells count="28">
    <mergeCell ref="C34:D34"/>
    <mergeCell ref="C35:D35"/>
    <mergeCell ref="C36:D36"/>
    <mergeCell ref="D38:K38"/>
    <mergeCell ref="D26:P26"/>
    <mergeCell ref="D27:P27"/>
    <mergeCell ref="C30:D30"/>
    <mergeCell ref="C31:D31"/>
    <mergeCell ref="C32:D32"/>
    <mergeCell ref="C33:D33"/>
    <mergeCell ref="D20:P20"/>
    <mergeCell ref="D21:P21"/>
    <mergeCell ref="D22:P22"/>
    <mergeCell ref="D23:P23"/>
    <mergeCell ref="D24:P24"/>
    <mergeCell ref="D25:P25"/>
    <mergeCell ref="D14:P14"/>
    <mergeCell ref="D15:P15"/>
    <mergeCell ref="D16:P16"/>
    <mergeCell ref="D17:P17"/>
    <mergeCell ref="D18:P18"/>
    <mergeCell ref="D19:P19"/>
    <mergeCell ref="D3:N5"/>
    <mergeCell ref="D9:P9"/>
    <mergeCell ref="D10:P10"/>
    <mergeCell ref="D11:P11"/>
    <mergeCell ref="D12:P12"/>
    <mergeCell ref="D13:P13"/>
  </mergeCells>
  <hyperlinks>
    <hyperlink ref="D53" r:id="rId1" tooltip="https://www.gov.uk/government/publications/cooking-your-food/cooking-your-food" xr:uid="{83DE5E89-2B45-44F0-A7EC-B71E2C468683}"/>
    <hyperlink ref="D55" r:id="rId2" tooltip="https://www.legifrance.gouv.fr/loda/article_lc/LEGIARTI000041864953" xr:uid="{0B181797-B147-4FD7-8A06-520DEE68528A}"/>
    <hyperlink ref="D57" r:id="rId3" tooltip="https://sitesv2.anses.fr/en/minisite/staphylococci/about-coagulase-positive-staphylococci" xr:uid="{7D6843EB-5104-472C-A5F8-CA183098A137}"/>
    <hyperlink ref="D59" r:id="rId4" tooltip="https://vigilanses.anses.fr/sites/default/files/VigilAnsesN17_Juin2022_Histamine_0.pdf" xr:uid="{4DC6A1B3-E763-490F-9AA9-82E3D0126D89}"/>
    <hyperlink ref="D61" r:id="rId5" tooltip="https://agriculture.gouv.fr/les-bacillus-cereus" xr:uid="{02125A5B-BD79-42B5-8EB1-263B66132EA3}"/>
    <hyperlink ref="D63" r:id="rId6" tooltip="https://www.fda.gov/media/83271/download" xr:uid="{89DE59B2-3A55-43A8-80A4-7BD05AB78889}"/>
    <hyperlink ref="D65" r:id="rId7" tooltip="https://www.who.int/news-room/fact-sheets/detail/botulism" xr:uid="{33D7BCD3-283E-439C-A9D1-3F9CC71A1A65}"/>
    <hyperlink ref="D67" r:id="rId8" tooltip="https://agriculture.gouv.fr/telecharger/127673" xr:uid="{2DDAD74A-5C96-47E0-BACD-A9B3DA2A7F35}"/>
    <hyperlink ref="D69" r:id="rId9" tooltip="https://www.gov.uk/government/publications/vacuum-packaging" xr:uid="{2924E44A-ED9C-4608-B3D7-89F9C5E2AB0E}"/>
    <hyperlink ref="D71" r:id="rId10" tooltip="https://journals.asm.org/doi/10.1128/aem.00177-06" xr:uid="{4BEFA3AC-B311-4A30-957D-129703EEE8CE}"/>
  </hyperlinks>
  <printOptions horizontalCentered="1"/>
  <pageMargins left="0" right="0" top="0" bottom="0" header="0" footer="0"/>
  <pageSetup paperSize="9" scale="77" orientation="portrait" horizontalDpi="4294967293" verticalDpi="300" r:id="rId11"/>
  <headerFooter alignWithMargins="0">
    <oddFooter>&amp;R&amp;8&amp;F-&amp;A-&amp;Z&amp;F</oddFooter>
  </headerFooter>
  <rowBreaks count="2" manualBreakCount="2">
    <brk id="21" max="16383" man="1"/>
    <brk id="37"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D709-E25C-4A89-A750-AD800A60FE2B}">
  <sheetPr>
    <pageSetUpPr fitToPage="1"/>
  </sheetPr>
  <dimension ref="A1:DB163"/>
  <sheetViews>
    <sheetView showZeros="0" zoomScaleNormal="100" workbookViewId="0">
      <selection activeCell="L14" sqref="L14"/>
    </sheetView>
  </sheetViews>
  <sheetFormatPr baseColWidth="10" defaultRowHeight="15"/>
  <cols>
    <col min="1" max="1" width="3.5" style="836" customWidth="1"/>
    <col min="2" max="2" width="4.125" style="836" customWidth="1"/>
    <col min="3" max="4" width="6.75" style="836" customWidth="1"/>
    <col min="5" max="5" width="5" style="836" customWidth="1"/>
    <col min="6" max="7" width="6.75" style="836" customWidth="1"/>
    <col min="8" max="8" width="26.875" style="836" customWidth="1"/>
    <col min="9" max="10" width="6.75" style="836" customWidth="1"/>
    <col min="11" max="11" width="9.375" style="836" customWidth="1"/>
    <col min="12" max="12" width="5" style="836" customWidth="1"/>
    <col min="13" max="16" width="11.125" style="836" customWidth="1"/>
    <col min="17" max="17" width="2" style="836" customWidth="1"/>
    <col min="18" max="18" width="4.5" style="836" customWidth="1"/>
    <col min="19" max="19" width="8.5" style="836" customWidth="1"/>
    <col min="20" max="21" width="6.75" style="836" customWidth="1"/>
    <col min="22" max="23" width="8.5" style="836" customWidth="1"/>
    <col min="24" max="24" width="35.625" style="836" customWidth="1"/>
    <col min="25" max="25" width="6.875" style="836" customWidth="1"/>
    <col min="26" max="26" width="6.75" style="836" customWidth="1"/>
    <col min="27" max="27" width="9.375" style="836" customWidth="1"/>
    <col min="28" max="28" width="5" style="836" customWidth="1"/>
    <col min="29" max="32" width="11.125" style="836" customWidth="1"/>
    <col min="33" max="33" width="11" style="836"/>
    <col min="34" max="34" width="33.375" style="491" customWidth="1"/>
    <col min="35" max="38" width="11" style="836"/>
    <col min="39" max="40" width="13.875" style="491" customWidth="1"/>
    <col min="41" max="41" width="3" style="491" customWidth="1"/>
    <col min="42" max="42" width="13.875" style="491" customWidth="1"/>
    <col min="43" max="43" width="5.375" style="491" customWidth="1"/>
    <col min="44" max="45" width="13.875" style="491" customWidth="1"/>
    <col min="46" max="46" width="2.25" style="491" customWidth="1"/>
    <col min="47" max="47" width="13.875" style="491" customWidth="1"/>
    <col min="48" max="48" width="9.5" style="491" customWidth="1"/>
    <col min="49" max="50" width="13.875" style="491" customWidth="1"/>
    <col min="51" max="51" width="4" style="491" customWidth="1"/>
    <col min="52" max="52" width="13.875" style="491" customWidth="1"/>
    <col min="53" max="53" width="11" style="491"/>
    <col min="54" max="54" width="10.25" style="491" customWidth="1"/>
    <col min="55" max="55" width="11.125" style="491" customWidth="1"/>
    <col min="56" max="56" width="3.875" style="491" customWidth="1"/>
    <col min="57" max="57" width="10.25" style="491" customWidth="1"/>
    <col min="58" max="58" width="11.125" style="491" customWidth="1"/>
    <col min="59" max="59" width="3.875" style="491" customWidth="1"/>
    <col min="60" max="60" width="10.25" style="491" customWidth="1"/>
    <col min="61" max="61" width="11.125" style="491" customWidth="1"/>
    <col min="62" max="62" width="3.875" style="491" customWidth="1"/>
    <col min="63" max="63" width="10.25" style="491" customWidth="1"/>
    <col min="64" max="64" width="11.125" style="491" customWidth="1"/>
    <col min="65" max="65" width="3.875" style="491" customWidth="1"/>
    <col min="66" max="66" width="10.25" style="491" customWidth="1"/>
    <col min="67" max="67" width="11.125" style="491" customWidth="1"/>
    <col min="68" max="68" width="2.375" style="491" customWidth="1"/>
    <col min="69" max="69" width="10.25" style="491" customWidth="1"/>
    <col min="70" max="70" width="11.125" style="491" customWidth="1"/>
    <col min="71" max="71" width="2.375" style="491" customWidth="1"/>
    <col min="72" max="72" width="10.25" style="491" customWidth="1"/>
    <col min="73" max="73" width="11.125" style="491" customWidth="1"/>
    <col min="74" max="74" width="2.375" style="491" customWidth="1"/>
    <col min="75" max="75" width="10.25" style="491" customWidth="1"/>
    <col min="76" max="76" width="11.125" style="491" customWidth="1"/>
    <col min="77" max="77" width="2.375" style="491" customWidth="1"/>
    <col min="78" max="78" width="10.25" style="491" customWidth="1"/>
    <col min="79" max="79" width="11.125" style="491" customWidth="1"/>
    <col min="80" max="80" width="11" style="491"/>
    <col min="81" max="81" width="2.625" style="491" customWidth="1"/>
    <col min="82" max="82" width="10.25" style="491" customWidth="1"/>
    <col min="83" max="83" width="11.125" style="491" customWidth="1"/>
    <col min="84" max="84" width="2.375" style="491" customWidth="1"/>
    <col min="85" max="85" width="10.25" style="491" customWidth="1"/>
    <col min="86" max="86" width="11.125" style="491" customWidth="1"/>
    <col min="87" max="87" width="7.625" style="491" customWidth="1"/>
    <col min="88" max="89" width="11.125" style="491" customWidth="1"/>
    <col min="90" max="90" width="4.5" style="491" customWidth="1"/>
    <col min="91" max="105" width="11" style="491"/>
    <col min="106" max="106" width="7.625" style="491" customWidth="1"/>
    <col min="107" max="16384" width="11" style="491"/>
  </cols>
  <sheetData>
    <row r="1" spans="1:106" ht="15" customHeight="1">
      <c r="A1" s="516"/>
      <c r="B1" s="522" t="str">
        <f t="shared" ref="B1:P1" si="0">SUBSTITUTE(ADDRESS(1,COLUMN(),4),"1","")</f>
        <v>B</v>
      </c>
      <c r="C1" s="522" t="str">
        <f t="shared" si="0"/>
        <v>C</v>
      </c>
      <c r="D1" s="522" t="str">
        <f t="shared" si="0"/>
        <v>D</v>
      </c>
      <c r="E1" s="522" t="str">
        <f t="shared" si="0"/>
        <v>E</v>
      </c>
      <c r="F1" s="522" t="str">
        <f t="shared" si="0"/>
        <v>F</v>
      </c>
      <c r="G1" s="522" t="str">
        <f t="shared" si="0"/>
        <v>G</v>
      </c>
      <c r="H1" s="522" t="str">
        <f t="shared" si="0"/>
        <v>H</v>
      </c>
      <c r="I1" s="522" t="str">
        <f t="shared" si="0"/>
        <v>I</v>
      </c>
      <c r="J1" s="522" t="str">
        <f t="shared" si="0"/>
        <v>J</v>
      </c>
      <c r="K1" s="522" t="str">
        <f t="shared" si="0"/>
        <v>K</v>
      </c>
      <c r="L1" s="522" t="str">
        <f t="shared" si="0"/>
        <v>L</v>
      </c>
      <c r="M1" s="522" t="str">
        <f t="shared" si="0"/>
        <v>M</v>
      </c>
      <c r="N1" s="522" t="str">
        <f t="shared" si="0"/>
        <v>N</v>
      </c>
      <c r="O1" s="522" t="str">
        <f t="shared" si="0"/>
        <v>O</v>
      </c>
      <c r="P1" s="522" t="str">
        <f t="shared" si="0"/>
        <v>P</v>
      </c>
      <c r="Q1" s="523"/>
      <c r="R1" s="522" t="str">
        <f t="shared" ref="R1:AF1" si="1">SUBSTITUTE(ADDRESS(1,COLUMN(),4),"1","")</f>
        <v>R</v>
      </c>
      <c r="S1" s="522" t="str">
        <f t="shared" si="1"/>
        <v>S</v>
      </c>
      <c r="T1" s="522" t="str">
        <f t="shared" si="1"/>
        <v>T</v>
      </c>
      <c r="U1" s="522" t="str">
        <f t="shared" si="1"/>
        <v>U</v>
      </c>
      <c r="V1" s="522" t="str">
        <f t="shared" si="1"/>
        <v>V</v>
      </c>
      <c r="W1" s="522" t="str">
        <f t="shared" si="1"/>
        <v>W</v>
      </c>
      <c r="X1" s="522" t="str">
        <f t="shared" si="1"/>
        <v>X</v>
      </c>
      <c r="Y1" s="522" t="str">
        <f t="shared" si="1"/>
        <v>Y</v>
      </c>
      <c r="Z1" s="522" t="str">
        <f t="shared" si="1"/>
        <v>Z</v>
      </c>
      <c r="AA1" s="522" t="str">
        <f t="shared" si="1"/>
        <v>AA</v>
      </c>
      <c r="AB1" s="522" t="str">
        <f t="shared" si="1"/>
        <v>AB</v>
      </c>
      <c r="AC1" s="522" t="str">
        <f t="shared" si="1"/>
        <v>AC</v>
      </c>
      <c r="AD1" s="522" t="str">
        <f t="shared" si="1"/>
        <v>AD</v>
      </c>
      <c r="AE1" s="522" t="str">
        <f t="shared" si="1"/>
        <v>AE</v>
      </c>
      <c r="AF1" s="522" t="str">
        <f t="shared" si="1"/>
        <v>AF</v>
      </c>
      <c r="AG1" s="516"/>
      <c r="AH1" s="524">
        <v>1</v>
      </c>
      <c r="AI1" s="516"/>
      <c r="AJ1" s="525">
        <v>1</v>
      </c>
      <c r="AK1" s="525">
        <v>1</v>
      </c>
      <c r="AL1" s="516"/>
      <c r="AM1" s="522" t="str">
        <f>SUBSTITUTE(ADDRESS(1,COLUMN(),4),"1","")</f>
        <v>AM</v>
      </c>
      <c r="AN1" s="522" t="str">
        <f>SUBSTITUTE(ADDRESS(1,COLUMN(),4),"1","")</f>
        <v>AN</v>
      </c>
      <c r="AO1" s="526">
        <v>1</v>
      </c>
      <c r="AP1" s="522" t="str">
        <f>SUBSTITUTE(ADDRESS(1,COLUMN(),4),"1","")</f>
        <v>AP</v>
      </c>
      <c r="AQ1" s="527"/>
      <c r="AR1" s="522" t="str">
        <f>SUBSTITUTE(ADDRESS(1,COLUMN(),4),"1","")</f>
        <v>AR</v>
      </c>
      <c r="AS1" s="522" t="str">
        <f>SUBSTITUTE(ADDRESS(1,COLUMN(),4),"1","")</f>
        <v>AS</v>
      </c>
      <c r="AT1" s="526">
        <v>1</v>
      </c>
      <c r="AU1" s="522" t="str">
        <f>SUBSTITUTE(ADDRESS(1,COLUMN(),4),"1","")</f>
        <v>AU</v>
      </c>
      <c r="AV1" s="527">
        <v>1</v>
      </c>
      <c r="AW1" s="522" t="str">
        <f>SUBSTITUTE(ADDRESS(1,COLUMN(),4),"1","")</f>
        <v>AW</v>
      </c>
      <c r="AX1" s="522" t="str">
        <f>SUBSTITUTE(ADDRESS(1,COLUMN(),4),"1","")</f>
        <v>AX</v>
      </c>
      <c r="AY1" s="526">
        <v>1</v>
      </c>
      <c r="AZ1" s="522" t="str">
        <f>SUBSTITUTE(ADDRESS(1,COLUMN(),4),"1","")</f>
        <v>AZ</v>
      </c>
      <c r="BB1" s="522" t="str">
        <f>SUBSTITUTE(ADDRESS(1,COLUMN(),4),"1","")</f>
        <v>BB</v>
      </c>
      <c r="BC1" s="522" t="str">
        <f>SUBSTITUTE(ADDRESS(1,COLUMN(),4),"1","")</f>
        <v>BC</v>
      </c>
      <c r="BD1" s="527">
        <v>1</v>
      </c>
      <c r="BE1" s="522" t="str">
        <f>SUBSTITUTE(ADDRESS(1,COLUMN(),4),"1","")</f>
        <v>BE</v>
      </c>
      <c r="BF1" s="522" t="str">
        <f>SUBSTITUTE(ADDRESS(1,COLUMN(),4),"1","")</f>
        <v>BF</v>
      </c>
      <c r="BG1" s="527">
        <v>1</v>
      </c>
      <c r="BH1" s="522" t="str">
        <f>SUBSTITUTE(ADDRESS(1,COLUMN(),4),"1","")</f>
        <v>BH</v>
      </c>
      <c r="BI1" s="522" t="str">
        <f>SUBSTITUTE(ADDRESS(1,COLUMN(),4),"1","")</f>
        <v>BI</v>
      </c>
      <c r="BJ1" s="527">
        <v>1</v>
      </c>
      <c r="BK1" s="522" t="str">
        <f>SUBSTITUTE(ADDRESS(1,COLUMN(),4),"1","")</f>
        <v>BK</v>
      </c>
      <c r="BL1" s="522" t="str">
        <f>SUBSTITUTE(ADDRESS(1,COLUMN(),4),"1","")</f>
        <v>BL</v>
      </c>
      <c r="BM1" s="527"/>
      <c r="BN1" s="516"/>
      <c r="BO1" s="516"/>
      <c r="BP1" s="516"/>
      <c r="BQ1" s="516"/>
      <c r="BR1" s="516"/>
      <c r="BS1" s="516"/>
      <c r="BT1" s="516"/>
      <c r="BU1" s="516"/>
      <c r="BV1" s="516"/>
      <c r="BW1" s="516"/>
      <c r="BX1" s="516"/>
      <c r="BY1" s="516"/>
      <c r="BZ1" s="516"/>
      <c r="CA1" s="516"/>
      <c r="CB1" s="516"/>
      <c r="CC1" s="516"/>
      <c r="CD1" s="516"/>
      <c r="CE1" s="516"/>
      <c r="CF1" s="516"/>
      <c r="CG1" s="516"/>
      <c r="CH1" s="516"/>
      <c r="CI1" s="516"/>
      <c r="CJ1" s="516"/>
      <c r="CK1" s="516"/>
      <c r="CL1" s="516"/>
      <c r="CM1" s="516"/>
      <c r="CN1" s="516"/>
      <c r="CO1" s="516"/>
      <c r="CP1" s="516"/>
      <c r="CQ1" s="516"/>
      <c r="CR1" s="516"/>
      <c r="CS1" s="516"/>
      <c r="CT1" s="516"/>
      <c r="CU1" s="516"/>
      <c r="CV1" s="516"/>
      <c r="CW1" s="516"/>
      <c r="CX1" s="516"/>
      <c r="CY1" s="516"/>
      <c r="CZ1" s="516"/>
      <c r="DB1" s="528">
        <v>1</v>
      </c>
    </row>
    <row r="2" spans="1:106" ht="15" customHeight="1">
      <c r="A2" s="516"/>
      <c r="B2" s="435">
        <f t="shared" ref="B2:P2" ca="1" si="2">INDEX(CELL("largeur",B2),1,1)</f>
        <v>4</v>
      </c>
      <c r="C2" s="435">
        <f t="shared" ca="1" si="2"/>
        <v>6</v>
      </c>
      <c r="D2" s="435">
        <f t="shared" ca="1" si="2"/>
        <v>6</v>
      </c>
      <c r="E2" s="435">
        <f t="shared" ca="1" si="2"/>
        <v>4</v>
      </c>
      <c r="F2" s="435">
        <f t="shared" ca="1" si="2"/>
        <v>6</v>
      </c>
      <c r="G2" s="435">
        <f t="shared" ca="1" si="2"/>
        <v>6</v>
      </c>
      <c r="H2" s="435">
        <f t="shared" ca="1" si="2"/>
        <v>26</v>
      </c>
      <c r="I2" s="435">
        <f t="shared" ca="1" si="2"/>
        <v>6</v>
      </c>
      <c r="J2" s="435">
        <f t="shared" ca="1" si="2"/>
        <v>6</v>
      </c>
      <c r="K2" s="435">
        <f t="shared" ca="1" si="2"/>
        <v>9</v>
      </c>
      <c r="L2" s="435">
        <f t="shared" ca="1" si="2"/>
        <v>4</v>
      </c>
      <c r="M2" s="435">
        <f t="shared" ca="1" si="2"/>
        <v>11</v>
      </c>
      <c r="N2" s="435">
        <f t="shared" ca="1" si="2"/>
        <v>11</v>
      </c>
      <c r="O2" s="435">
        <f t="shared" ca="1" si="2"/>
        <v>11</v>
      </c>
      <c r="P2" s="435">
        <f t="shared" ca="1" si="2"/>
        <v>11</v>
      </c>
      <c r="Q2" s="523"/>
      <c r="R2" s="435">
        <f t="shared" ref="R2:AF2" ca="1" si="3">INDEX(CELL("largeur",R2),1,1)</f>
        <v>4</v>
      </c>
      <c r="S2" s="435">
        <f t="shared" ca="1" si="3"/>
        <v>8</v>
      </c>
      <c r="T2" s="435">
        <f t="shared" ca="1" si="3"/>
        <v>6</v>
      </c>
      <c r="U2" s="435">
        <f t="shared" ca="1" si="3"/>
        <v>6</v>
      </c>
      <c r="V2" s="435">
        <f t="shared" ca="1" si="3"/>
        <v>8</v>
      </c>
      <c r="W2" s="435">
        <f t="shared" ca="1" si="3"/>
        <v>8</v>
      </c>
      <c r="X2" s="435">
        <f t="shared" ca="1" si="3"/>
        <v>35</v>
      </c>
      <c r="Y2" s="435">
        <f t="shared" ca="1" si="3"/>
        <v>6</v>
      </c>
      <c r="Z2" s="435">
        <f t="shared" ca="1" si="3"/>
        <v>6</v>
      </c>
      <c r="AA2" s="435">
        <f t="shared" ca="1" si="3"/>
        <v>9</v>
      </c>
      <c r="AB2" s="435">
        <f t="shared" ca="1" si="3"/>
        <v>4</v>
      </c>
      <c r="AC2" s="435">
        <f t="shared" ca="1" si="3"/>
        <v>11</v>
      </c>
      <c r="AD2" s="435">
        <f t="shared" ca="1" si="3"/>
        <v>11</v>
      </c>
      <c r="AE2" s="435">
        <f t="shared" ca="1" si="3"/>
        <v>11</v>
      </c>
      <c r="AF2" s="435">
        <f t="shared" ca="1" si="3"/>
        <v>11</v>
      </c>
      <c r="AG2" s="516"/>
      <c r="AH2" s="524"/>
      <c r="AI2" s="516"/>
      <c r="AJ2" s="525"/>
      <c r="AK2" s="525"/>
      <c r="AL2" s="516"/>
      <c r="AM2" s="435">
        <f ca="1">INDEX(CELL("largeur",AM2),1,1)</f>
        <v>13</v>
      </c>
      <c r="AN2" s="435">
        <f ca="1">INDEX(CELL("largeur",AN2),1,1)</f>
        <v>13</v>
      </c>
      <c r="AO2" s="526"/>
      <c r="AP2" s="435">
        <f ca="1">INDEX(CELL("largeur",AP2),1,1)</f>
        <v>13</v>
      </c>
      <c r="AQ2" s="527"/>
      <c r="AR2" s="435">
        <f ca="1">INDEX(CELL("largeur",AR2),1,1)</f>
        <v>13</v>
      </c>
      <c r="AS2" s="435">
        <f ca="1">INDEX(CELL("largeur",AS2),1,1)</f>
        <v>13</v>
      </c>
      <c r="AT2" s="526"/>
      <c r="AU2" s="435">
        <f ca="1">INDEX(CELL("largeur",AU2),1,1)</f>
        <v>13</v>
      </c>
      <c r="AV2" s="527"/>
      <c r="AW2" s="435">
        <f ca="1">INDEX(CELL("largeur",AW2),1,1)</f>
        <v>13</v>
      </c>
      <c r="AX2" s="435">
        <f ca="1">INDEX(CELL("largeur",AX2),1,1)</f>
        <v>13</v>
      </c>
      <c r="AY2" s="526"/>
      <c r="AZ2" s="435">
        <f ca="1">INDEX(CELL("largeur",AZ2),1,1)</f>
        <v>13</v>
      </c>
      <c r="BB2" s="435">
        <f ca="1">INDEX(CELL("largeur",BB2),1,1)</f>
        <v>10</v>
      </c>
      <c r="BC2" s="435">
        <f ca="1">INDEX(CELL("largeur",BC2),1,1)</f>
        <v>11</v>
      </c>
      <c r="BD2" s="527"/>
      <c r="BE2" s="435">
        <f ca="1">INDEX(CELL("largeur",BE2),1,1)</f>
        <v>10</v>
      </c>
      <c r="BF2" s="435">
        <f ca="1">INDEX(CELL("largeur",BF2),1,1)</f>
        <v>11</v>
      </c>
      <c r="BG2" s="527"/>
      <c r="BH2" s="435">
        <f ca="1">INDEX(CELL("largeur",BH2),1,1)</f>
        <v>10</v>
      </c>
      <c r="BI2" s="435">
        <f ca="1">INDEX(CELL("largeur",BI2),1,1)</f>
        <v>11</v>
      </c>
      <c r="BJ2" s="527"/>
      <c r="BK2" s="435">
        <f ca="1">INDEX(CELL("largeur",BK2),1,1)</f>
        <v>10</v>
      </c>
      <c r="BL2" s="435">
        <f ca="1">INDEX(CELL("largeur",BL2),1,1)</f>
        <v>11</v>
      </c>
      <c r="BM2" s="527"/>
      <c r="BN2" s="516"/>
      <c r="BO2" s="516"/>
      <c r="BP2" s="516"/>
      <c r="BQ2" s="516"/>
      <c r="BR2" s="516"/>
      <c r="BS2" s="516"/>
      <c r="BT2" s="516"/>
      <c r="BU2" s="516"/>
      <c r="BV2" s="516"/>
      <c r="BW2" s="516"/>
      <c r="BX2" s="516"/>
      <c r="BY2" s="516"/>
      <c r="BZ2" s="516"/>
      <c r="CA2" s="516"/>
      <c r="CB2" s="516"/>
      <c r="CC2" s="516"/>
      <c r="CD2" s="516"/>
      <c r="CE2" s="516"/>
      <c r="CF2" s="516"/>
      <c r="CG2" s="516"/>
      <c r="CH2" s="516"/>
      <c r="CI2" s="516"/>
      <c r="CJ2" s="516"/>
      <c r="CK2" s="516"/>
      <c r="CL2" s="516"/>
      <c r="CM2" s="516"/>
      <c r="CN2" s="516"/>
      <c r="CO2" s="516"/>
      <c r="CP2" s="516"/>
      <c r="CQ2" s="516"/>
      <c r="CR2" s="516"/>
      <c r="CS2" s="516"/>
      <c r="CT2" s="516"/>
      <c r="CU2" s="516"/>
      <c r="CV2" s="516"/>
      <c r="CW2" s="516"/>
      <c r="CX2" s="516"/>
      <c r="CY2" s="516"/>
      <c r="CZ2" s="516"/>
      <c r="DB2" s="528"/>
    </row>
    <row r="3" spans="1:106" ht="15" customHeight="1" thickBot="1">
      <c r="A3" s="516"/>
      <c r="B3" s="529">
        <v>4</v>
      </c>
      <c r="C3" s="529">
        <v>7</v>
      </c>
      <c r="D3" s="529">
        <v>7</v>
      </c>
      <c r="E3" s="529">
        <v>5</v>
      </c>
      <c r="F3" s="529">
        <v>7</v>
      </c>
      <c r="G3" s="529">
        <v>7</v>
      </c>
      <c r="H3" s="529">
        <v>30</v>
      </c>
      <c r="I3" s="529">
        <v>7</v>
      </c>
      <c r="J3" s="529">
        <v>7</v>
      </c>
      <c r="K3" s="529">
        <v>10</v>
      </c>
      <c r="L3" s="529">
        <v>5</v>
      </c>
      <c r="M3" s="529">
        <v>12</v>
      </c>
      <c r="N3" s="529">
        <v>12</v>
      </c>
      <c r="O3" s="529">
        <v>12</v>
      </c>
      <c r="P3" s="529">
        <v>12</v>
      </c>
      <c r="Q3" s="523"/>
      <c r="R3" s="529">
        <v>4</v>
      </c>
      <c r="S3" s="529">
        <v>9</v>
      </c>
      <c r="T3" s="529">
        <v>7</v>
      </c>
      <c r="U3" s="529">
        <v>7</v>
      </c>
      <c r="V3" s="529">
        <v>9</v>
      </c>
      <c r="W3" s="529">
        <v>9</v>
      </c>
      <c r="X3" s="529">
        <v>40</v>
      </c>
      <c r="Y3" s="529">
        <v>7</v>
      </c>
      <c r="Z3" s="529">
        <v>7</v>
      </c>
      <c r="AA3" s="529">
        <v>10</v>
      </c>
      <c r="AB3" s="529">
        <v>5</v>
      </c>
      <c r="AC3" s="529">
        <v>12</v>
      </c>
      <c r="AD3" s="529">
        <v>12</v>
      </c>
      <c r="AE3" s="529">
        <v>12</v>
      </c>
      <c r="AF3" s="529">
        <v>12</v>
      </c>
      <c r="AG3" s="516"/>
      <c r="AH3" s="524"/>
      <c r="AI3" s="516"/>
      <c r="AJ3" s="525"/>
      <c r="AK3" s="525"/>
      <c r="AL3" s="516"/>
      <c r="AM3" s="530">
        <v>15</v>
      </c>
      <c r="AN3" s="530">
        <v>15</v>
      </c>
      <c r="AO3" s="526"/>
      <c r="AP3" s="530">
        <v>15</v>
      </c>
      <c r="AQ3" s="527"/>
      <c r="AR3" s="530">
        <v>15</v>
      </c>
      <c r="AS3" s="530">
        <v>15</v>
      </c>
      <c r="AT3" s="526"/>
      <c r="AU3" s="530">
        <v>15</v>
      </c>
      <c r="AV3" s="527"/>
      <c r="AW3" s="530">
        <v>15</v>
      </c>
      <c r="AX3" s="530">
        <v>15</v>
      </c>
      <c r="AY3" s="526"/>
      <c r="AZ3" s="530">
        <v>15</v>
      </c>
      <c r="BB3" s="531">
        <v>11</v>
      </c>
      <c r="BC3" s="531">
        <v>12</v>
      </c>
      <c r="BD3" s="527"/>
      <c r="BE3" s="531">
        <v>11</v>
      </c>
      <c r="BF3" s="531">
        <v>12</v>
      </c>
      <c r="BG3" s="527"/>
      <c r="BH3" s="531">
        <v>11</v>
      </c>
      <c r="BI3" s="531">
        <v>12</v>
      </c>
      <c r="BJ3" s="527"/>
      <c r="BK3" s="531">
        <v>11</v>
      </c>
      <c r="BL3" s="531">
        <v>12</v>
      </c>
      <c r="BM3" s="527"/>
      <c r="BN3" s="516"/>
      <c r="BO3" s="516"/>
      <c r="BP3" s="516"/>
      <c r="BQ3" s="516"/>
      <c r="BR3" s="516"/>
      <c r="BS3" s="516"/>
      <c r="BT3" s="516"/>
      <c r="BU3" s="516"/>
      <c r="BV3" s="516"/>
      <c r="BW3" s="516"/>
      <c r="BX3" s="516"/>
      <c r="BY3" s="516"/>
      <c r="BZ3" s="516"/>
      <c r="CA3" s="516"/>
      <c r="CB3" s="516"/>
      <c r="CC3" s="516"/>
      <c r="CD3" s="516"/>
      <c r="CE3" s="516"/>
      <c r="CF3" s="516"/>
      <c r="CG3" s="516"/>
      <c r="CH3" s="516"/>
      <c r="CI3" s="516"/>
      <c r="CJ3" s="516"/>
      <c r="CK3" s="516"/>
      <c r="CL3" s="516"/>
      <c r="CM3" s="516"/>
      <c r="CN3" s="516"/>
      <c r="CO3" s="516"/>
      <c r="CP3" s="516"/>
      <c r="CQ3" s="516"/>
      <c r="CR3" s="516"/>
      <c r="CS3" s="516"/>
      <c r="CT3" s="516"/>
      <c r="CU3" s="516"/>
      <c r="CV3" s="516"/>
      <c r="CW3" s="516"/>
      <c r="CX3" s="516"/>
      <c r="CY3" s="516"/>
      <c r="CZ3" s="516"/>
      <c r="DB3" s="528">
        <v>1</v>
      </c>
    </row>
    <row r="4" spans="1:106" ht="15" customHeight="1">
      <c r="A4" s="516"/>
      <c r="B4" s="1550" t="s">
        <v>2755</v>
      </c>
      <c r="C4" s="2118" t="s">
        <v>2756</v>
      </c>
      <c r="D4" s="2118"/>
      <c r="E4" s="2118"/>
      <c r="F4" s="2118"/>
      <c r="G4" s="2118"/>
      <c r="H4" s="2118"/>
      <c r="I4" s="2118"/>
      <c r="J4" s="2118"/>
      <c r="K4" s="2118"/>
      <c r="L4" s="2118"/>
      <c r="M4" s="2118"/>
      <c r="N4" s="2118"/>
      <c r="O4" s="1554" t="s">
        <v>2757</v>
      </c>
      <c r="P4" s="1555"/>
      <c r="Q4" s="523"/>
      <c r="R4" s="532"/>
      <c r="S4" s="532"/>
      <c r="T4" s="532"/>
      <c r="U4" s="532"/>
      <c r="V4" s="532"/>
      <c r="W4" s="532"/>
      <c r="X4" s="532"/>
      <c r="Y4" s="532"/>
      <c r="Z4" s="532"/>
      <c r="AA4" s="532"/>
      <c r="AB4" s="532"/>
      <c r="AC4" s="532"/>
      <c r="AD4" s="532"/>
      <c r="AE4" s="532"/>
      <c r="AF4" s="532"/>
      <c r="AG4" s="516"/>
      <c r="AH4" s="533" t="s">
        <v>2758</v>
      </c>
      <c r="AI4" s="516"/>
      <c r="AJ4" s="1558" t="s">
        <v>2759</v>
      </c>
      <c r="AK4" s="1558"/>
      <c r="AL4" s="516"/>
      <c r="AM4" s="534"/>
      <c r="AN4" s="534"/>
      <c r="AO4" s="534"/>
      <c r="AP4" s="534"/>
      <c r="AQ4" s="534"/>
      <c r="AR4" s="534"/>
      <c r="AS4" s="534"/>
      <c r="AT4" s="534"/>
      <c r="AU4" s="534"/>
      <c r="AV4" s="534"/>
      <c r="AW4" s="534"/>
      <c r="AX4" s="534"/>
      <c r="AY4" s="534"/>
      <c r="AZ4" s="534"/>
      <c r="BB4" s="534"/>
      <c r="BC4" s="534"/>
      <c r="BD4" s="534"/>
      <c r="BE4" s="534"/>
      <c r="BF4" s="534"/>
      <c r="BG4" s="534"/>
      <c r="BH4" s="534"/>
      <c r="BI4" s="534"/>
      <c r="BJ4" s="534"/>
      <c r="BK4" s="534"/>
      <c r="BL4" s="534"/>
      <c r="BM4" s="534"/>
      <c r="BN4" s="516"/>
      <c r="BO4" s="516"/>
      <c r="BP4" s="516"/>
      <c r="BQ4" s="516"/>
      <c r="BR4" s="516"/>
      <c r="BS4" s="516"/>
      <c r="BT4" s="516"/>
      <c r="BU4" s="516"/>
      <c r="BV4" s="516"/>
      <c r="BW4" s="516"/>
      <c r="BX4" s="516"/>
      <c r="BY4" s="516"/>
      <c r="BZ4" s="516"/>
      <c r="CA4" s="516"/>
      <c r="CB4" s="516"/>
      <c r="CC4" s="516"/>
      <c r="CD4" s="535" t="str">
        <f ca="1">"Page "&amp;_xlfn.SHEET()&amp;" sur "&amp;_xlfn.SHEETS()</f>
        <v>Page 47 sur 48</v>
      </c>
      <c r="CE4" s="536"/>
      <c r="CF4" s="516"/>
      <c r="CG4" s="516"/>
      <c r="CH4" s="516"/>
      <c r="CI4" s="516"/>
      <c r="CJ4" s="516"/>
      <c r="CK4" s="516"/>
      <c r="CL4" s="516"/>
      <c r="CM4" s="516"/>
      <c r="CN4" s="516"/>
      <c r="CO4" s="516"/>
      <c r="CP4" s="516"/>
      <c r="CQ4" s="516"/>
      <c r="CR4" s="516"/>
      <c r="CS4" s="516"/>
      <c r="CT4" s="516"/>
      <c r="CU4" s="516"/>
      <c r="CV4" s="516"/>
      <c r="CW4" s="516"/>
      <c r="CX4" s="516"/>
      <c r="CY4" s="516"/>
      <c r="CZ4" s="516"/>
      <c r="DB4" s="528">
        <v>1</v>
      </c>
    </row>
    <row r="5" spans="1:106" ht="15" customHeight="1">
      <c r="A5" s="516"/>
      <c r="B5" s="1550"/>
      <c r="C5" s="2119"/>
      <c r="D5" s="2119"/>
      <c r="E5" s="2119"/>
      <c r="F5" s="2119"/>
      <c r="G5" s="2119"/>
      <c r="H5" s="2119"/>
      <c r="I5" s="2119"/>
      <c r="J5" s="2119"/>
      <c r="K5" s="2119"/>
      <c r="L5" s="2119"/>
      <c r="M5" s="2119"/>
      <c r="N5" s="2119"/>
      <c r="O5" s="1556" t="s">
        <v>2760</v>
      </c>
      <c r="P5" s="1557"/>
      <c r="Q5" s="523"/>
      <c r="R5" s="532"/>
      <c r="S5" s="537"/>
      <c r="T5" s="538"/>
      <c r="U5" s="532"/>
      <c r="V5" s="532"/>
      <c r="W5" s="532"/>
      <c r="X5" s="532"/>
      <c r="Y5" s="532"/>
      <c r="Z5" s="532"/>
      <c r="AA5" s="532"/>
      <c r="AB5" s="532"/>
      <c r="AC5" s="532"/>
      <c r="AD5" s="532"/>
      <c r="AE5" s="532"/>
      <c r="AF5" s="532"/>
      <c r="AG5" s="516"/>
      <c r="AH5" s="524"/>
      <c r="AI5" s="516"/>
      <c r="AJ5" s="1559"/>
      <c r="AK5" s="1559"/>
      <c r="AL5" s="516"/>
      <c r="AM5" s="1560" t="s">
        <v>2761</v>
      </c>
      <c r="AN5" s="1560"/>
      <c r="AO5" s="1560"/>
      <c r="AP5" s="1560"/>
      <c r="AQ5" s="1560"/>
      <c r="AR5" s="1560"/>
      <c r="AS5" s="1560"/>
      <c r="AT5" s="1560"/>
      <c r="AU5" s="1560"/>
      <c r="AV5" s="1560"/>
      <c r="AW5" s="1560"/>
      <c r="AX5" s="1560"/>
      <c r="AY5" s="1560"/>
      <c r="AZ5" s="1560"/>
      <c r="BB5" s="1559" t="s">
        <v>2759</v>
      </c>
      <c r="BC5" s="1559"/>
      <c r="BD5" s="534">
        <v>1</v>
      </c>
      <c r="BE5" s="2113" t="s">
        <v>2761</v>
      </c>
      <c r="BF5" s="2113"/>
      <c r="BG5" s="2113"/>
      <c r="BH5" s="2113"/>
      <c r="BI5" s="2113"/>
      <c r="BJ5" s="2113"/>
      <c r="BK5" s="2113"/>
      <c r="BL5" s="2113"/>
      <c r="BM5" s="534"/>
      <c r="BN5" s="516"/>
      <c r="BO5" s="516"/>
      <c r="BP5" s="516"/>
      <c r="BQ5" s="516"/>
      <c r="BR5" s="516"/>
      <c r="BS5" s="516"/>
      <c r="BT5" s="516"/>
      <c r="BU5" s="516"/>
      <c r="BV5" s="516"/>
      <c r="BW5" s="516"/>
      <c r="BX5" s="516"/>
      <c r="BY5" s="516"/>
      <c r="BZ5" s="516"/>
      <c r="CA5" s="516"/>
      <c r="CB5" s="516"/>
      <c r="CC5" s="516"/>
      <c r="CD5" s="516">
        <v>1</v>
      </c>
      <c r="CE5" s="516">
        <v>1</v>
      </c>
      <c r="CF5" s="516"/>
      <c r="CG5" s="516"/>
      <c r="CH5" s="516"/>
      <c r="CI5" s="516"/>
      <c r="CJ5" s="516"/>
      <c r="CK5" s="516"/>
      <c r="CL5" s="516"/>
      <c r="CM5" s="516"/>
      <c r="CN5" s="516"/>
      <c r="CO5" s="516"/>
      <c r="CP5" s="516"/>
      <c r="CQ5" s="516"/>
      <c r="CR5" s="516"/>
      <c r="CS5" s="516"/>
      <c r="CT5" s="516"/>
      <c r="CU5" s="516"/>
      <c r="CV5" s="516"/>
      <c r="CW5" s="516"/>
      <c r="CX5" s="516"/>
      <c r="CY5" s="516"/>
      <c r="CZ5" s="516"/>
      <c r="DB5" s="528">
        <v>1</v>
      </c>
    </row>
    <row r="6" spans="1:106" ht="15" customHeight="1" thickBot="1">
      <c r="A6" s="516"/>
      <c r="B6" s="1550"/>
      <c r="C6" s="2119"/>
      <c r="D6" s="2119"/>
      <c r="E6" s="2119"/>
      <c r="F6" s="2119"/>
      <c r="G6" s="2119"/>
      <c r="H6" s="2119"/>
      <c r="I6" s="2119"/>
      <c r="J6" s="2119"/>
      <c r="K6" s="2119"/>
      <c r="L6" s="2119"/>
      <c r="M6" s="2119"/>
      <c r="N6" s="2119"/>
      <c r="O6" s="1556"/>
      <c r="P6" s="1557"/>
      <c r="Q6" s="523"/>
      <c r="R6" s="532"/>
      <c r="S6" s="537"/>
      <c r="T6" s="532"/>
      <c r="U6" s="532"/>
      <c r="V6" s="532"/>
      <c r="W6" s="532"/>
      <c r="X6" s="532"/>
      <c r="Y6" s="532"/>
      <c r="Z6" s="532"/>
      <c r="AA6" s="532"/>
      <c r="AB6" s="532"/>
      <c r="AC6" s="532"/>
      <c r="AD6" s="532"/>
      <c r="AE6" s="532"/>
      <c r="AF6" s="532"/>
      <c r="AG6" s="516"/>
      <c r="AH6" s="524"/>
      <c r="AI6" s="516"/>
      <c r="AJ6" s="539"/>
      <c r="AK6" s="539"/>
      <c r="AL6" s="516"/>
      <c r="AM6" s="1560"/>
      <c r="AN6" s="1560"/>
      <c r="AO6" s="1560"/>
      <c r="AP6" s="1560"/>
      <c r="AQ6" s="1560"/>
      <c r="AR6" s="1560"/>
      <c r="AS6" s="1560"/>
      <c r="AT6" s="1560"/>
      <c r="AU6" s="1560"/>
      <c r="AV6" s="1560"/>
      <c r="AW6" s="1560"/>
      <c r="AX6" s="1560"/>
      <c r="AY6" s="1560"/>
      <c r="AZ6" s="1560"/>
      <c r="BB6" s="1559"/>
      <c r="BC6" s="1559"/>
      <c r="BD6" s="534">
        <v>1</v>
      </c>
      <c r="BE6" s="2113"/>
      <c r="BF6" s="2113"/>
      <c r="BG6" s="2113"/>
      <c r="BH6" s="2113"/>
      <c r="BI6" s="2113"/>
      <c r="BJ6" s="2113"/>
      <c r="BK6" s="2113"/>
      <c r="BL6" s="2113"/>
      <c r="BM6" s="534"/>
      <c r="BN6" s="2114" t="s">
        <v>2762</v>
      </c>
      <c r="BO6" s="2115"/>
      <c r="BP6" s="2115"/>
      <c r="BQ6" s="2115"/>
      <c r="BR6" s="2115"/>
      <c r="BS6" s="2115"/>
      <c r="BT6" s="2115"/>
      <c r="BU6" s="2115"/>
      <c r="BV6" s="2115"/>
      <c r="BW6" s="2115"/>
      <c r="BX6" s="2115"/>
      <c r="BY6" s="2115"/>
      <c r="BZ6" s="2115"/>
      <c r="CA6" s="2115"/>
      <c r="CB6" s="2115"/>
      <c r="CC6" s="2115"/>
      <c r="CD6" s="2115"/>
      <c r="CE6" s="2115"/>
      <c r="CF6" s="2115"/>
      <c r="CG6" s="2115"/>
      <c r="CH6" s="2116"/>
      <c r="CI6" s="516"/>
      <c r="CJ6" s="516"/>
      <c r="CK6" s="516"/>
      <c r="CL6" s="516"/>
      <c r="CM6" s="516"/>
      <c r="CN6" s="516"/>
      <c r="CO6" s="516"/>
      <c r="CP6" s="516"/>
      <c r="CQ6" s="516"/>
      <c r="CR6" s="516"/>
      <c r="CS6" s="516"/>
      <c r="CT6" s="516"/>
      <c r="CU6" s="516"/>
      <c r="CV6" s="516"/>
      <c r="CW6" s="516"/>
      <c r="CX6" s="516"/>
      <c r="CY6" s="516"/>
      <c r="CZ6" s="516"/>
      <c r="DB6" s="528">
        <v>1</v>
      </c>
    </row>
    <row r="7" spans="1:106" ht="23.25" customHeight="1" thickBot="1">
      <c r="A7" s="516"/>
      <c r="B7" s="1550"/>
      <c r="C7" s="540"/>
      <c r="D7" s="541"/>
      <c r="E7" s="541"/>
      <c r="F7" s="541"/>
      <c r="G7" s="541"/>
      <c r="H7" s="541"/>
      <c r="I7" s="541"/>
      <c r="J7" s="541"/>
      <c r="K7" s="541"/>
      <c r="L7" s="541"/>
      <c r="M7" s="541"/>
      <c r="N7" s="541"/>
      <c r="O7" s="1556"/>
      <c r="P7" s="1557"/>
      <c r="Q7" s="523"/>
      <c r="R7" s="532"/>
      <c r="S7" s="532"/>
      <c r="T7" s="532"/>
      <c r="U7" s="532"/>
      <c r="V7" s="532"/>
      <c r="W7" s="532"/>
      <c r="X7" s="532"/>
      <c r="Y7" s="532"/>
      <c r="Z7" s="532"/>
      <c r="AA7" s="532"/>
      <c r="AB7" s="532"/>
      <c r="AC7" s="532"/>
      <c r="AD7" s="532"/>
      <c r="AE7" s="532"/>
      <c r="AF7" s="532"/>
      <c r="AG7" s="516"/>
      <c r="AH7" s="524"/>
      <c r="AI7" s="516"/>
      <c r="AJ7" s="1515" t="s">
        <v>1842</v>
      </c>
      <c r="AK7" s="1515"/>
      <c r="AL7" s="516"/>
      <c r="AM7" s="534"/>
      <c r="AN7" s="534"/>
      <c r="AO7" s="516"/>
      <c r="AP7" s="534"/>
      <c r="AQ7" s="534"/>
      <c r="AR7" s="534"/>
      <c r="AS7" s="534"/>
      <c r="AT7" s="516"/>
      <c r="AU7" s="534"/>
      <c r="AV7" s="516"/>
      <c r="AW7" s="534"/>
      <c r="AX7" s="534"/>
      <c r="AY7" s="534"/>
      <c r="AZ7" s="534"/>
      <c r="BB7" s="534"/>
      <c r="BC7" s="534"/>
      <c r="BD7" s="516"/>
      <c r="BE7" s="534"/>
      <c r="BF7" s="534"/>
      <c r="BG7" s="516"/>
      <c r="BH7" s="534"/>
      <c r="BI7" s="534"/>
      <c r="BJ7" s="516"/>
      <c r="BK7" s="534"/>
      <c r="BL7" s="534"/>
      <c r="BM7" s="516"/>
      <c r="BN7" s="542">
        <v>11</v>
      </c>
      <c r="BO7" s="542">
        <v>12</v>
      </c>
      <c r="BQ7" s="542">
        <v>11</v>
      </c>
      <c r="BR7" s="542">
        <v>12</v>
      </c>
      <c r="BT7" s="542">
        <v>11</v>
      </c>
      <c r="BU7" s="542">
        <v>12</v>
      </c>
      <c r="BW7" s="542">
        <v>11</v>
      </c>
      <c r="BX7" s="542">
        <v>12</v>
      </c>
      <c r="BZ7" s="542">
        <v>11</v>
      </c>
      <c r="CA7" s="542">
        <v>12</v>
      </c>
      <c r="CB7" s="491" t="s">
        <v>2763</v>
      </c>
      <c r="CI7" s="516"/>
      <c r="CJ7" s="516"/>
      <c r="CK7" s="516"/>
      <c r="CL7" s="516"/>
      <c r="CM7" s="516"/>
      <c r="CN7" s="516"/>
      <c r="CO7" s="516"/>
      <c r="CP7" s="516"/>
      <c r="CQ7" s="516"/>
      <c r="CR7" s="516"/>
      <c r="CS7" s="516"/>
      <c r="CT7" s="516"/>
      <c r="CU7" s="516"/>
      <c r="CV7" s="516"/>
      <c r="CW7" s="516"/>
      <c r="CX7" s="516"/>
      <c r="CY7" s="516"/>
      <c r="CZ7" s="516"/>
      <c r="DB7" s="528">
        <v>1</v>
      </c>
    </row>
    <row r="8" spans="1:106" ht="23.25" customHeight="1">
      <c r="A8" s="516"/>
      <c r="B8" s="1550"/>
      <c r="C8" s="540"/>
      <c r="D8" s="541"/>
      <c r="E8" s="541"/>
      <c r="F8" s="541"/>
      <c r="G8" s="541"/>
      <c r="H8" s="541"/>
      <c r="I8" s="543" t="s">
        <v>2764</v>
      </c>
      <c r="J8" s="2117">
        <f ca="1">NOW()</f>
        <v>46300.099044328701</v>
      </c>
      <c r="K8" s="2117"/>
      <c r="L8" s="2117"/>
      <c r="M8" s="2117"/>
      <c r="N8" s="544"/>
      <c r="O8" s="1556"/>
      <c r="P8" s="1557"/>
      <c r="Q8" s="523"/>
      <c r="R8" s="532"/>
      <c r="S8" s="545"/>
      <c r="T8" s="532"/>
      <c r="U8" s="532"/>
      <c r="V8" s="532"/>
      <c r="W8" s="532"/>
      <c r="X8" s="532"/>
      <c r="Y8" s="532"/>
      <c r="Z8" s="532"/>
      <c r="AA8" s="532"/>
      <c r="AB8" s="532"/>
      <c r="AC8" s="532"/>
      <c r="AD8" s="532"/>
      <c r="AE8" s="532"/>
      <c r="AF8" s="532"/>
      <c r="AG8" s="516"/>
      <c r="AH8" s="524"/>
      <c r="AI8" s="516"/>
      <c r="AJ8" s="1516"/>
      <c r="AK8" s="1516"/>
      <c r="AL8" s="516"/>
      <c r="AM8" s="1475" t="s">
        <v>1602</v>
      </c>
      <c r="AN8" s="1475"/>
      <c r="AO8" s="516"/>
      <c r="AP8" s="1477" t="s">
        <v>2765</v>
      </c>
      <c r="AQ8" s="547"/>
      <c r="AR8" s="1485" t="s">
        <v>1603</v>
      </c>
      <c r="AS8" s="1485"/>
      <c r="AT8" s="516"/>
      <c r="AU8" s="1477" t="s">
        <v>2766</v>
      </c>
      <c r="AV8" s="516"/>
      <c r="AW8" s="1491" t="s">
        <v>2422</v>
      </c>
      <c r="AX8" s="1491"/>
      <c r="AY8" s="548"/>
      <c r="AZ8" s="1477" t="s">
        <v>2767</v>
      </c>
      <c r="BB8" s="2" t="s">
        <v>1601</v>
      </c>
      <c r="BC8" s="2"/>
      <c r="BD8" s="516"/>
      <c r="BE8" s="1475" t="s">
        <v>1602</v>
      </c>
      <c r="BF8" s="1475"/>
      <c r="BG8" s="516"/>
      <c r="BH8" s="1485" t="s">
        <v>1603</v>
      </c>
      <c r="BI8" s="1485"/>
      <c r="BJ8" s="516"/>
      <c r="BK8" s="1491" t="s">
        <v>2422</v>
      </c>
      <c r="BL8" s="1491"/>
      <c r="BM8" s="516"/>
      <c r="BN8" s="549"/>
      <c r="BO8" s="549"/>
      <c r="BP8" s="549"/>
      <c r="BQ8" s="549">
        <v>0</v>
      </c>
      <c r="BR8" s="549"/>
      <c r="BS8" s="549"/>
      <c r="BT8" s="549">
        <v>0</v>
      </c>
      <c r="BU8" s="549"/>
      <c r="BV8" s="549"/>
      <c r="BW8" s="549">
        <v>0</v>
      </c>
      <c r="BX8" s="549"/>
      <c r="BY8" s="549"/>
      <c r="BZ8" s="549">
        <v>0</v>
      </c>
      <c r="CA8" s="549"/>
      <c r="CB8" s="516"/>
      <c r="CD8" s="1942" t="s">
        <v>1585</v>
      </c>
      <c r="CE8" s="1942"/>
      <c r="CF8" s="549"/>
      <c r="CG8" s="1942" t="s">
        <v>1585</v>
      </c>
      <c r="CH8" s="1942"/>
      <c r="CI8" s="516"/>
      <c r="CJ8" s="516"/>
      <c r="CK8" s="516"/>
      <c r="CL8" s="516"/>
      <c r="CM8" s="516"/>
      <c r="CN8" s="516"/>
      <c r="CO8" s="516"/>
      <c r="CP8" s="516"/>
      <c r="CQ8" s="516"/>
      <c r="CR8" s="516"/>
      <c r="CS8" s="516"/>
      <c r="CT8" s="516"/>
      <c r="CU8" s="516"/>
      <c r="CV8" s="516"/>
      <c r="CW8" s="516"/>
      <c r="CX8" s="516"/>
      <c r="CY8" s="516"/>
      <c r="CZ8" s="516"/>
      <c r="DB8" s="528">
        <v>1</v>
      </c>
    </row>
    <row r="9" spans="1:106" s="549" customFormat="1" ht="23.25" customHeight="1" thickBot="1">
      <c r="A9" s="516"/>
      <c r="B9" s="1551"/>
      <c r="C9" s="550" t="s">
        <v>2419</v>
      </c>
      <c r="D9" s="551"/>
      <c r="E9" s="551"/>
      <c r="F9" s="551"/>
      <c r="G9" s="551"/>
      <c r="H9" s="551"/>
      <c r="I9" s="551"/>
      <c r="J9" s="551"/>
      <c r="K9" s="551"/>
      <c r="L9" s="551"/>
      <c r="M9" s="551"/>
      <c r="N9" s="551"/>
      <c r="O9" s="1562" t="s">
        <v>2768</v>
      </c>
      <c r="P9" s="1563"/>
      <c r="Q9" s="523"/>
      <c r="R9" s="532"/>
      <c r="S9" s="532"/>
      <c r="T9" s="532"/>
      <c r="U9" s="532"/>
      <c r="V9" s="532"/>
      <c r="W9" s="532"/>
      <c r="X9" s="532"/>
      <c r="Y9" s="532"/>
      <c r="Z9" s="532"/>
      <c r="AA9" s="532"/>
      <c r="AB9" s="532"/>
      <c r="AC9" s="532"/>
      <c r="AD9" s="532"/>
      <c r="AE9" s="532"/>
      <c r="AF9" s="532"/>
      <c r="AG9" s="516"/>
      <c r="AH9" s="524"/>
      <c r="AI9" s="516"/>
      <c r="AJ9" s="552"/>
      <c r="AK9" s="552"/>
      <c r="AL9" s="516"/>
      <c r="AM9" s="1476"/>
      <c r="AN9" s="1476"/>
      <c r="AO9" s="516"/>
      <c r="AP9" s="1478"/>
      <c r="AQ9" s="547"/>
      <c r="AR9" s="1486"/>
      <c r="AS9" s="1486"/>
      <c r="AT9" s="516"/>
      <c r="AU9" s="1478"/>
      <c r="AV9" s="516"/>
      <c r="AW9" s="1492"/>
      <c r="AX9" s="1492"/>
      <c r="AY9" s="548"/>
      <c r="AZ9" s="1478"/>
      <c r="BB9" s="1472"/>
      <c r="BC9" s="1472"/>
      <c r="BD9" s="516"/>
      <c r="BE9" s="1476"/>
      <c r="BF9" s="1476"/>
      <c r="BG9" s="516"/>
      <c r="BH9" s="1486"/>
      <c r="BI9" s="1486"/>
      <c r="BJ9" s="516"/>
      <c r="BK9" s="1492"/>
      <c r="BL9" s="1492"/>
      <c r="BM9" s="516"/>
      <c r="BP9" s="516"/>
      <c r="BQ9" s="553" t="s">
        <v>1597</v>
      </c>
      <c r="BR9" s="554"/>
      <c r="BS9" s="516"/>
      <c r="BT9" s="553" t="s">
        <v>1597</v>
      </c>
      <c r="BU9" s="554"/>
      <c r="BV9" s="516"/>
      <c r="BW9" s="553" t="s">
        <v>1597</v>
      </c>
      <c r="BX9" s="554"/>
      <c r="BY9" s="516"/>
      <c r="BZ9" s="553" t="s">
        <v>1597</v>
      </c>
      <c r="CA9" s="554"/>
      <c r="CB9" s="516"/>
      <c r="CC9" s="516"/>
      <c r="CD9" s="1942"/>
      <c r="CE9" s="1942"/>
      <c r="CF9" s="516"/>
      <c r="CG9" s="1942"/>
      <c r="CH9" s="1942"/>
      <c r="CI9" s="516"/>
      <c r="CJ9" s="516"/>
      <c r="CK9" s="516"/>
      <c r="CL9" s="516"/>
      <c r="CM9" s="516"/>
      <c r="CN9" s="516"/>
      <c r="CO9" s="516"/>
      <c r="CP9" s="516"/>
      <c r="CQ9" s="516"/>
      <c r="CR9" s="516"/>
      <c r="CS9" s="516"/>
      <c r="CT9" s="516"/>
      <c r="CU9" s="516"/>
      <c r="CV9" s="516"/>
      <c r="CW9" s="516"/>
      <c r="CX9" s="516"/>
      <c r="CY9" s="516"/>
      <c r="CZ9" s="516"/>
      <c r="DA9" s="491"/>
      <c r="DB9" s="528">
        <v>1</v>
      </c>
    </row>
    <row r="10" spans="1:106" ht="15.75" customHeight="1" thickBot="1">
      <c r="A10" s="516"/>
      <c r="B10" s="555"/>
      <c r="C10" s="556" t="s">
        <v>2769</v>
      </c>
      <c r="D10" s="557" t="str">
        <f ca="1">CELL("nomfichier",D10)</f>
        <v>D:\Données\1.UPRT\MOTEURS.VILLIERS\CUISSON.SOUS.VIDE\[04_05_cuissons_basses_temperatures.xlsx]45_.guide_de_cuisson</v>
      </c>
      <c r="E10" s="557"/>
      <c r="F10" s="557"/>
      <c r="G10" s="557"/>
      <c r="H10" s="557"/>
      <c r="I10" s="558"/>
      <c r="J10" s="558"/>
      <c r="K10" s="558"/>
      <c r="L10" s="555"/>
      <c r="M10" s="559"/>
      <c r="N10" s="560"/>
      <c r="O10" s="560"/>
      <c r="P10" s="561"/>
      <c r="Q10" s="523"/>
      <c r="R10" s="1288" t="s">
        <v>1575</v>
      </c>
      <c r="S10" s="562"/>
      <c r="T10" s="562"/>
      <c r="U10" s="562"/>
      <c r="V10" s="562"/>
      <c r="W10" s="562"/>
      <c r="X10" s="534"/>
      <c r="Y10" s="534"/>
      <c r="Z10" s="534"/>
      <c r="AA10" s="534"/>
      <c r="AB10" s="534"/>
      <c r="AC10" s="534"/>
      <c r="AD10" s="534"/>
      <c r="AE10" s="534"/>
      <c r="AF10" s="534"/>
      <c r="AG10" s="516"/>
      <c r="AH10" s="524"/>
      <c r="AI10" s="516"/>
      <c r="AJ10" s="1531" t="s">
        <v>1607</v>
      </c>
      <c r="AK10" s="1531"/>
      <c r="AL10" s="516"/>
      <c r="AM10" s="534">
        <v>1</v>
      </c>
      <c r="AN10" s="534">
        <v>1</v>
      </c>
      <c r="AO10" s="516"/>
      <c r="AP10" s="534">
        <v>1</v>
      </c>
      <c r="AQ10" s="534"/>
      <c r="AR10" s="534">
        <v>1</v>
      </c>
      <c r="AS10" s="534">
        <v>1</v>
      </c>
      <c r="AT10" s="516"/>
      <c r="AU10" s="534">
        <v>1</v>
      </c>
      <c r="AV10" s="516"/>
      <c r="AW10" s="534">
        <v>1</v>
      </c>
      <c r="AX10" s="534">
        <v>1</v>
      </c>
      <c r="AY10" s="534">
        <v>1</v>
      </c>
      <c r="AZ10" s="534">
        <v>1</v>
      </c>
      <c r="BB10" s="534">
        <v>1</v>
      </c>
      <c r="BC10" s="534">
        <v>1</v>
      </c>
      <c r="BD10" s="516"/>
      <c r="BE10" s="534">
        <v>1</v>
      </c>
      <c r="BF10" s="534">
        <v>1</v>
      </c>
      <c r="BG10" s="516"/>
      <c r="BH10" s="534">
        <v>1</v>
      </c>
      <c r="BI10" s="534">
        <v>1</v>
      </c>
      <c r="BJ10" s="516"/>
      <c r="BK10" s="534">
        <v>1</v>
      </c>
      <c r="BL10" s="534">
        <v>1</v>
      </c>
      <c r="BM10" s="516"/>
      <c r="BN10" s="2004" t="s">
        <v>2770</v>
      </c>
      <c r="BO10" s="2004"/>
      <c r="BP10" s="516"/>
      <c r="BQ10" s="1913" t="s">
        <v>2771</v>
      </c>
      <c r="BR10" s="1913"/>
      <c r="BS10" s="516"/>
      <c r="BT10" s="1909" t="s">
        <v>1606</v>
      </c>
      <c r="BU10" s="1909"/>
      <c r="BV10" s="516"/>
      <c r="BW10" s="1907" t="s">
        <v>1607</v>
      </c>
      <c r="BX10" s="1907"/>
      <c r="BY10" s="516"/>
      <c r="BZ10" s="1914" t="s">
        <v>2772</v>
      </c>
      <c r="CA10" s="1914"/>
      <c r="CB10" s="516"/>
      <c r="CC10" s="516"/>
      <c r="CD10" s="2110" t="s">
        <v>2430</v>
      </c>
      <c r="CE10" s="2110"/>
      <c r="CF10" s="516"/>
      <c r="CI10" s="516"/>
      <c r="CM10" s="2112" t="s">
        <v>2773</v>
      </c>
      <c r="CN10" s="2112"/>
      <c r="CO10" s="2112"/>
      <c r="CP10" s="2112"/>
      <c r="CQ10" s="2112"/>
      <c r="CR10" s="2112"/>
      <c r="CS10" s="2112"/>
      <c r="CT10" s="2112"/>
      <c r="CU10" s="516"/>
      <c r="CV10" s="494" t="s">
        <v>2774</v>
      </c>
      <c r="CW10" s="494"/>
      <c r="CX10" s="494"/>
      <c r="CY10" s="494"/>
      <c r="CZ10" s="494"/>
      <c r="DB10" s="528">
        <v>1</v>
      </c>
    </row>
    <row r="11" spans="1:106" ht="21" customHeight="1">
      <c r="A11" s="516"/>
      <c r="B11" s="564" t="s">
        <v>2775</v>
      </c>
      <c r="C11" s="534"/>
      <c r="D11" s="527"/>
      <c r="E11" s="527"/>
      <c r="F11" s="527"/>
      <c r="G11" s="527"/>
      <c r="H11" s="527"/>
      <c r="I11" s="565"/>
      <c r="J11" s="565"/>
      <c r="K11" s="565"/>
      <c r="L11" s="565"/>
      <c r="M11" s="565"/>
      <c r="N11" s="565"/>
      <c r="O11" s="566" t="s">
        <v>2776</v>
      </c>
      <c r="P11" s="426" t="str">
        <f>$DB$163</f>
        <v>DB163</v>
      </c>
      <c r="Q11" s="523"/>
      <c r="R11" s="564" t="s">
        <v>2775</v>
      </c>
      <c r="S11" s="534"/>
      <c r="T11" s="527"/>
      <c r="U11" s="527"/>
      <c r="V11" s="527"/>
      <c r="W11" s="527"/>
      <c r="X11" s="527"/>
      <c r="Y11" s="534"/>
      <c r="Z11" s="534"/>
      <c r="AA11" s="534"/>
      <c r="AB11" s="534"/>
      <c r="AC11" s="534"/>
      <c r="AD11" s="534"/>
      <c r="AE11" s="534"/>
      <c r="AF11" s="534"/>
      <c r="AG11" s="516"/>
      <c r="AH11" s="524"/>
      <c r="AI11" s="516"/>
      <c r="AJ11" s="1532"/>
      <c r="AK11" s="1532"/>
      <c r="AL11" s="516"/>
      <c r="AM11" s="1475" t="s">
        <v>1631</v>
      </c>
      <c r="AN11" s="1475"/>
      <c r="AO11" s="516"/>
      <c r="AP11" s="1477"/>
      <c r="AQ11" s="547"/>
      <c r="AR11" s="1485" t="s">
        <v>2777</v>
      </c>
      <c r="AS11" s="1485"/>
      <c r="AT11" s="516"/>
      <c r="AU11" s="1477"/>
      <c r="AV11" s="516"/>
      <c r="AW11" s="1491" t="s">
        <v>2778</v>
      </c>
      <c r="AX11" s="1491"/>
      <c r="AY11" s="548"/>
      <c r="AZ11" s="1477"/>
      <c r="BB11" s="1538" t="s">
        <v>1630</v>
      </c>
      <c r="BC11" s="1538"/>
      <c r="BD11" s="516"/>
      <c r="BE11" s="1475" t="s">
        <v>1631</v>
      </c>
      <c r="BF11" s="1475"/>
      <c r="BG11" s="516"/>
      <c r="BH11" s="1485" t="s">
        <v>2777</v>
      </c>
      <c r="BI11" s="1485"/>
      <c r="BJ11" s="516"/>
      <c r="BK11" s="1491" t="s">
        <v>2778</v>
      </c>
      <c r="BL11" s="1491"/>
      <c r="BM11" s="516"/>
      <c r="BN11" s="2005"/>
      <c r="BO11" s="2005"/>
      <c r="BP11" s="516"/>
      <c r="BQ11" s="2001"/>
      <c r="BR11" s="2001"/>
      <c r="BS11" s="516"/>
      <c r="BT11" s="2000"/>
      <c r="BU11" s="2000"/>
      <c r="BV11" s="516"/>
      <c r="BW11" s="1999"/>
      <c r="BX11" s="1999"/>
      <c r="BY11" s="516"/>
      <c r="BZ11" s="2002"/>
      <c r="CA11" s="2002"/>
      <c r="CB11" s="516"/>
      <c r="CC11" s="516"/>
      <c r="CD11" s="2111"/>
      <c r="CE11" s="2111"/>
      <c r="CF11" s="516"/>
      <c r="CI11" s="516"/>
      <c r="CJ11" s="468" t="s">
        <v>1627</v>
      </c>
      <c r="CK11" s="494"/>
      <c r="CM11" s="563"/>
      <c r="CN11" s="563"/>
      <c r="CO11" s="563"/>
      <c r="CP11" s="563"/>
      <c r="CQ11" s="563"/>
      <c r="CR11" s="563"/>
      <c r="CS11" s="567" t="str">
        <f ca="1">"Page "&amp;_xlfn.SHEET()&amp;" sur "&amp;_xlfn.SHEETS()</f>
        <v>Page 47 sur 48</v>
      </c>
      <c r="CT11" s="567"/>
      <c r="CU11" s="516"/>
      <c r="CV11" s="568" t="s">
        <v>2779</v>
      </c>
      <c r="CW11" s="569" t="s">
        <v>2780</v>
      </c>
      <c r="DB11" s="528">
        <v>1</v>
      </c>
    </row>
    <row r="12" spans="1:106" ht="21" customHeight="1" thickBot="1">
      <c r="A12" s="516"/>
      <c r="B12" s="570" t="s">
        <v>2781</v>
      </c>
      <c r="C12" s="494"/>
      <c r="D12" s="571"/>
      <c r="E12" s="527"/>
      <c r="F12" s="527"/>
      <c r="G12" s="527"/>
      <c r="H12" s="527"/>
      <c r="I12" s="565"/>
      <c r="J12" s="565"/>
      <c r="K12" s="565"/>
      <c r="L12" s="565"/>
      <c r="M12" s="565"/>
      <c r="N12" s="565"/>
      <c r="O12" s="566"/>
      <c r="P12" s="566"/>
      <c r="Q12" s="523"/>
      <c r="R12" s="570" t="s">
        <v>2781</v>
      </c>
      <c r="S12" s="494"/>
      <c r="T12" s="571"/>
      <c r="U12" s="527"/>
      <c r="V12" s="527"/>
      <c r="W12" s="527"/>
      <c r="X12" s="527"/>
      <c r="Y12" s="534"/>
      <c r="Z12" s="534"/>
      <c r="AA12" s="534"/>
      <c r="AB12" s="534"/>
      <c r="AC12" s="534"/>
      <c r="AD12" s="534"/>
      <c r="AE12" s="534"/>
      <c r="AF12" s="534"/>
      <c r="AG12" s="516"/>
      <c r="AH12" s="524"/>
      <c r="AI12" s="516"/>
      <c r="AJ12" s="552"/>
      <c r="AK12" s="552"/>
      <c r="AL12" s="516"/>
      <c r="AM12" s="1476"/>
      <c r="AN12" s="1476"/>
      <c r="AO12" s="516"/>
      <c r="AP12" s="1478"/>
      <c r="AQ12" s="547"/>
      <c r="AR12" s="1486"/>
      <c r="AS12" s="1486"/>
      <c r="AT12" s="516"/>
      <c r="AU12" s="1478"/>
      <c r="AV12" s="516"/>
      <c r="AW12" s="1492"/>
      <c r="AX12" s="1492"/>
      <c r="AY12" s="548"/>
      <c r="AZ12" s="1478"/>
      <c r="BB12" s="1539"/>
      <c r="BC12" s="1539"/>
      <c r="BD12" s="516"/>
      <c r="BE12" s="1476"/>
      <c r="BF12" s="1476"/>
      <c r="BG12" s="516"/>
      <c r="BH12" s="1486"/>
      <c r="BI12" s="1486"/>
      <c r="BJ12" s="516"/>
      <c r="BK12" s="1492"/>
      <c r="BL12" s="1492"/>
      <c r="BM12" s="516"/>
      <c r="BP12" s="516"/>
      <c r="BQ12" s="572"/>
      <c r="BR12" s="572"/>
      <c r="BS12" s="516"/>
      <c r="BT12" s="572"/>
      <c r="BU12" s="572"/>
      <c r="BV12" s="516"/>
      <c r="BW12" s="572"/>
      <c r="BX12" s="572"/>
      <c r="BY12" s="516"/>
      <c r="BZ12" s="572"/>
      <c r="CA12" s="572"/>
      <c r="CB12" s="516"/>
      <c r="CC12" s="516"/>
      <c r="CE12" s="573"/>
      <c r="CF12" s="516"/>
      <c r="CI12" s="516"/>
      <c r="CJ12" s="1933" t="s">
        <v>1643</v>
      </c>
      <c r="CK12" s="1933"/>
      <c r="CM12" s="574">
        <v>1</v>
      </c>
      <c r="CN12" s="575">
        <v>2</v>
      </c>
      <c r="CO12" s="576">
        <v>3</v>
      </c>
      <c r="CP12" s="577">
        <v>4</v>
      </c>
      <c r="CQ12" s="578">
        <v>5</v>
      </c>
      <c r="CR12" s="579">
        <v>6</v>
      </c>
      <c r="CS12" s="580">
        <v>7</v>
      </c>
      <c r="CT12" s="581">
        <v>8</v>
      </c>
      <c r="CU12" s="516"/>
      <c r="CV12" s="494"/>
      <c r="CW12" s="494"/>
      <c r="CX12" s="494"/>
      <c r="CY12" s="494"/>
      <c r="CZ12" s="494"/>
      <c r="DB12" s="528">
        <v>1</v>
      </c>
    </row>
    <row r="13" spans="1:106" ht="21" customHeight="1" thickBot="1">
      <c r="A13" s="516"/>
      <c r="B13" s="582" t="s">
        <v>2782</v>
      </c>
      <c r="C13" s="494"/>
      <c r="D13" s="583"/>
      <c r="E13" s="571"/>
      <c r="F13" s="571"/>
      <c r="G13" s="571"/>
      <c r="H13" s="584"/>
      <c r="I13" s="565"/>
      <c r="J13" s="565"/>
      <c r="K13" s="565"/>
      <c r="L13" s="565"/>
      <c r="M13" s="565"/>
      <c r="N13" s="565"/>
      <c r="O13" s="566"/>
      <c r="P13" s="566"/>
      <c r="Q13" s="523"/>
      <c r="R13" s="582" t="s">
        <v>2782</v>
      </c>
      <c r="S13" s="494"/>
      <c r="T13" s="583"/>
      <c r="U13" s="571"/>
      <c r="V13" s="571"/>
      <c r="W13" s="571"/>
      <c r="X13" s="585"/>
      <c r="Y13" s="534"/>
      <c r="Z13" s="534"/>
      <c r="AA13" s="534"/>
      <c r="AB13" s="534"/>
      <c r="AC13" s="534"/>
      <c r="AD13" s="534"/>
      <c r="AE13" s="534"/>
      <c r="AF13" s="534"/>
      <c r="AG13" s="516"/>
      <c r="AH13" s="524"/>
      <c r="AI13" s="516"/>
      <c r="AJ13" s="1528" t="s">
        <v>1606</v>
      </c>
      <c r="AK13" s="1528"/>
      <c r="AL13" s="516"/>
      <c r="AM13" s="534">
        <v>1</v>
      </c>
      <c r="AN13" s="534">
        <v>1</v>
      </c>
      <c r="AO13" s="516"/>
      <c r="AP13" s="534">
        <v>1</v>
      </c>
      <c r="AQ13" s="534"/>
      <c r="AR13" s="534">
        <v>1</v>
      </c>
      <c r="AS13" s="534">
        <v>1</v>
      </c>
      <c r="AT13" s="516"/>
      <c r="AU13" s="534">
        <v>1</v>
      </c>
      <c r="AV13" s="516"/>
      <c r="AW13" s="534">
        <v>1</v>
      </c>
      <c r="AX13" s="534">
        <v>1</v>
      </c>
      <c r="AY13" s="534">
        <v>1</v>
      </c>
      <c r="AZ13" s="534">
        <v>1</v>
      </c>
      <c r="BB13" s="534">
        <v>1</v>
      </c>
      <c r="BC13" s="534">
        <v>1</v>
      </c>
      <c r="BD13" s="516"/>
      <c r="BE13" s="534">
        <v>1</v>
      </c>
      <c r="BF13" s="534">
        <v>1</v>
      </c>
      <c r="BG13" s="516"/>
      <c r="BH13" s="534">
        <v>1</v>
      </c>
      <c r="BI13" s="534">
        <v>1</v>
      </c>
      <c r="BJ13" s="516"/>
      <c r="BK13" s="534">
        <v>1</v>
      </c>
      <c r="BL13" s="534">
        <v>1</v>
      </c>
      <c r="BM13" s="516"/>
      <c r="BN13" s="2004" t="s">
        <v>2783</v>
      </c>
      <c r="BO13" s="2004"/>
      <c r="BP13" s="516"/>
      <c r="BQ13" s="1913" t="s">
        <v>2784</v>
      </c>
      <c r="BR13" s="1913"/>
      <c r="BS13" s="516"/>
      <c r="BT13" s="1909" t="s">
        <v>2785</v>
      </c>
      <c r="BU13" s="1909"/>
      <c r="BV13" s="516"/>
      <c r="BW13" s="1907" t="s">
        <v>2785</v>
      </c>
      <c r="BX13" s="1907"/>
      <c r="BY13" s="516"/>
      <c r="BZ13" s="1914" t="s">
        <v>2786</v>
      </c>
      <c r="CA13" s="1914"/>
      <c r="CB13" s="516"/>
      <c r="CC13" s="516"/>
      <c r="CD13" s="1909" t="s">
        <v>2442</v>
      </c>
      <c r="CE13" s="1909"/>
      <c r="CF13" s="516"/>
      <c r="CG13" s="1907" t="s">
        <v>2443</v>
      </c>
      <c r="CH13" s="1907"/>
      <c r="CI13" s="516"/>
      <c r="CJ13" s="1934" t="s">
        <v>2444</v>
      </c>
      <c r="CK13" s="1935"/>
      <c r="CM13" s="586">
        <v>9</v>
      </c>
      <c r="CN13" s="587">
        <v>10</v>
      </c>
      <c r="CO13" s="588">
        <v>11</v>
      </c>
      <c r="CP13" s="589">
        <v>12</v>
      </c>
      <c r="CQ13" s="590">
        <v>13</v>
      </c>
      <c r="CR13" s="591">
        <v>14</v>
      </c>
      <c r="CS13" s="592">
        <v>15</v>
      </c>
      <c r="CT13" s="593">
        <v>16</v>
      </c>
      <c r="CU13" s="516"/>
      <c r="CV13" s="494" t="s">
        <v>2787</v>
      </c>
      <c r="CW13" s="494"/>
      <c r="CX13" s="494"/>
      <c r="CY13" s="494"/>
      <c r="CZ13" s="494"/>
      <c r="DB13" s="528">
        <v>1</v>
      </c>
    </row>
    <row r="14" spans="1:106" ht="21" customHeight="1">
      <c r="A14" s="516"/>
      <c r="B14" s="582" t="s">
        <v>2788</v>
      </c>
      <c r="C14" s="494"/>
      <c r="D14" s="594"/>
      <c r="E14" s="571"/>
      <c r="F14" s="571"/>
      <c r="G14" s="571"/>
      <c r="H14" s="584"/>
      <c r="I14" s="565"/>
      <c r="J14" s="565"/>
      <c r="K14" s="565"/>
      <c r="L14" s="565"/>
      <c r="M14" s="565"/>
      <c r="N14" s="565"/>
      <c r="O14" s="566"/>
      <c r="P14" s="566"/>
      <c r="Q14" s="523"/>
      <c r="R14" s="582" t="s">
        <v>2789</v>
      </c>
      <c r="S14" s="494"/>
      <c r="T14" s="594"/>
      <c r="U14" s="571"/>
      <c r="V14" s="571"/>
      <c r="W14" s="571"/>
      <c r="X14" s="585"/>
      <c r="Y14" s="534"/>
      <c r="Z14" s="534"/>
      <c r="AA14" s="534"/>
      <c r="AB14" s="534"/>
      <c r="AC14" s="534"/>
      <c r="AD14" s="534"/>
      <c r="AE14" s="534"/>
      <c r="AF14" s="534"/>
      <c r="AG14" s="516"/>
      <c r="AH14" s="524"/>
      <c r="AI14" s="516"/>
      <c r="AJ14" s="1529"/>
      <c r="AK14" s="1529"/>
      <c r="AL14" s="516"/>
      <c r="AM14" s="1475" t="s">
        <v>1644</v>
      </c>
      <c r="AN14" s="1475"/>
      <c r="AO14" s="516"/>
      <c r="AP14" s="1477"/>
      <c r="AQ14" s="547"/>
      <c r="AR14" s="1485" t="s">
        <v>1679</v>
      </c>
      <c r="AS14" s="1485"/>
      <c r="AT14" s="516"/>
      <c r="AU14" s="1477"/>
      <c r="AV14" s="516"/>
      <c r="AW14" s="1491" t="s">
        <v>1680</v>
      </c>
      <c r="AX14" s="1491"/>
      <c r="AY14" s="548"/>
      <c r="AZ14" s="1477"/>
      <c r="BB14" s="1538" t="s">
        <v>2790</v>
      </c>
      <c r="BC14" s="1538"/>
      <c r="BD14" s="516"/>
      <c r="BE14" s="1475" t="s">
        <v>1644</v>
      </c>
      <c r="BF14" s="1475"/>
      <c r="BG14" s="516"/>
      <c r="BH14" s="1485" t="s">
        <v>1679</v>
      </c>
      <c r="BI14" s="1485"/>
      <c r="BJ14" s="516"/>
      <c r="BK14" s="1491" t="s">
        <v>1680</v>
      </c>
      <c r="BL14" s="1491"/>
      <c r="BM14" s="516"/>
      <c r="BN14" s="2005"/>
      <c r="BO14" s="2005"/>
      <c r="BP14" s="516"/>
      <c r="BQ14" s="2001"/>
      <c r="BR14" s="2001"/>
      <c r="BS14" s="516"/>
      <c r="BT14" s="2000"/>
      <c r="BU14" s="2000"/>
      <c r="BV14" s="516"/>
      <c r="BW14" s="1999"/>
      <c r="BX14" s="1999"/>
      <c r="BY14" s="516"/>
      <c r="BZ14" s="2002"/>
      <c r="CA14" s="2002"/>
      <c r="CB14" s="516"/>
      <c r="CC14" s="516"/>
      <c r="CD14" s="2000"/>
      <c r="CE14" s="2000"/>
      <c r="CF14" s="516"/>
      <c r="CG14" s="1999"/>
      <c r="CH14" s="1999"/>
      <c r="CI14" s="516"/>
      <c r="CJ14" s="1936"/>
      <c r="CK14" s="1937"/>
      <c r="CM14" s="595">
        <v>17</v>
      </c>
      <c r="CN14" s="596">
        <v>18</v>
      </c>
      <c r="CO14" s="597">
        <v>19</v>
      </c>
      <c r="CP14" s="598">
        <v>20</v>
      </c>
      <c r="CQ14" s="599">
        <v>21</v>
      </c>
      <c r="CR14" s="600">
        <v>22</v>
      </c>
      <c r="CS14" s="601">
        <v>23</v>
      </c>
      <c r="CT14" s="602">
        <v>24</v>
      </c>
      <c r="CU14" s="516"/>
      <c r="CV14" s="568" t="s">
        <v>2779</v>
      </c>
      <c r="CW14" s="603" t="s">
        <v>2791</v>
      </c>
      <c r="CX14" s="494"/>
      <c r="CY14" s="494"/>
      <c r="CZ14" s="494"/>
      <c r="DB14" s="528">
        <v>1</v>
      </c>
    </row>
    <row r="15" spans="1:106" ht="21" customHeight="1" thickBot="1">
      <c r="A15" s="516"/>
      <c r="B15" s="604" t="s">
        <v>2792</v>
      </c>
      <c r="C15" s="605" t="s">
        <v>2403</v>
      </c>
      <c r="D15" s="606"/>
      <c r="E15" s="494"/>
      <c r="F15" s="494"/>
      <c r="G15" s="494"/>
      <c r="H15" s="494"/>
      <c r="I15" s="565"/>
      <c r="J15" s="565"/>
      <c r="K15" s="565"/>
      <c r="L15" s="565"/>
      <c r="M15" s="565"/>
      <c r="N15" s="565"/>
      <c r="O15" s="566"/>
      <c r="P15" s="566"/>
      <c r="Q15" s="523"/>
      <c r="R15" s="604" t="s">
        <v>2792</v>
      </c>
      <c r="S15" s="605" t="s">
        <v>2403</v>
      </c>
      <c r="T15" s="606"/>
      <c r="U15" s="494"/>
      <c r="V15" s="494"/>
      <c r="W15" s="494"/>
      <c r="X15" s="607"/>
      <c r="Y15" s="516"/>
      <c r="Z15" s="516"/>
      <c r="AA15" s="516"/>
      <c r="AB15" s="516"/>
      <c r="AC15" s="516"/>
      <c r="AD15" s="516"/>
      <c r="AE15" s="516"/>
      <c r="AF15" s="516"/>
      <c r="AG15" s="516"/>
      <c r="AH15" s="524"/>
      <c r="AI15" s="516"/>
      <c r="AJ15" s="552"/>
      <c r="AK15" s="552"/>
      <c r="AL15" s="516"/>
      <c r="AM15" s="1476"/>
      <c r="AN15" s="1476"/>
      <c r="AO15" s="516"/>
      <c r="AP15" s="1478"/>
      <c r="AQ15" s="547"/>
      <c r="AR15" s="1486"/>
      <c r="AS15" s="1486"/>
      <c r="AT15" s="516"/>
      <c r="AU15" s="1478"/>
      <c r="AV15" s="516"/>
      <c r="AW15" s="1492"/>
      <c r="AX15" s="1492"/>
      <c r="AY15" s="548"/>
      <c r="AZ15" s="1478"/>
      <c r="BB15" s="1539"/>
      <c r="BC15" s="1539"/>
      <c r="BD15" s="516"/>
      <c r="BE15" s="1476"/>
      <c r="BF15" s="1476"/>
      <c r="BG15" s="516"/>
      <c r="BH15" s="1486"/>
      <c r="BI15" s="1486"/>
      <c r="BJ15" s="516"/>
      <c r="BK15" s="1492"/>
      <c r="BL15" s="1492"/>
      <c r="BM15" s="516"/>
      <c r="BP15" s="516"/>
      <c r="BS15" s="516"/>
      <c r="BV15" s="516"/>
      <c r="BY15" s="516"/>
      <c r="CB15" s="516"/>
      <c r="CC15" s="516"/>
      <c r="CE15" s="573"/>
      <c r="CF15" s="516"/>
      <c r="CI15" s="516"/>
      <c r="CJ15" s="1938"/>
      <c r="CK15" s="1939"/>
      <c r="CM15" s="608">
        <v>25</v>
      </c>
      <c r="CN15" s="609">
        <v>26</v>
      </c>
      <c r="CO15" s="610">
        <v>27</v>
      </c>
      <c r="CP15" s="611">
        <v>28</v>
      </c>
      <c r="CQ15" s="612">
        <v>29</v>
      </c>
      <c r="CR15" s="613">
        <v>30</v>
      </c>
      <c r="CS15" s="614">
        <v>31</v>
      </c>
      <c r="CT15" s="615">
        <v>32</v>
      </c>
      <c r="CU15" s="516"/>
      <c r="CV15" s="494"/>
      <c r="CW15" s="494"/>
      <c r="CX15" s="494"/>
      <c r="CY15" s="494"/>
      <c r="CZ15" s="494"/>
      <c r="DB15" s="528">
        <v>1</v>
      </c>
    </row>
    <row r="16" spans="1:106" ht="21" customHeight="1" thickBot="1">
      <c r="A16" s="516"/>
      <c r="B16" s="616" t="s">
        <v>2792</v>
      </c>
      <c r="C16" s="2106" t="s">
        <v>2793</v>
      </c>
      <c r="D16" s="2108" t="s">
        <v>2794</v>
      </c>
      <c r="E16" s="2108"/>
      <c r="F16" s="2108"/>
      <c r="G16" s="2108"/>
      <c r="H16" s="2108"/>
      <c r="I16" s="2108"/>
      <c r="J16" s="2108"/>
      <c r="K16" s="2108"/>
      <c r="L16" s="2108"/>
      <c r="M16" s="2108"/>
      <c r="N16" s="1558" t="s">
        <v>2795</v>
      </c>
      <c r="O16" s="1558"/>
      <c r="P16" s="2104" t="str">
        <f>LEFT(D16,1)</f>
        <v>N</v>
      </c>
      <c r="Q16" s="523"/>
      <c r="R16" s="616" t="s">
        <v>2792</v>
      </c>
      <c r="S16" s="2106" t="s">
        <v>2793</v>
      </c>
      <c r="T16" s="2108" t="s">
        <v>2794</v>
      </c>
      <c r="U16" s="2108"/>
      <c r="V16" s="2108"/>
      <c r="W16" s="2108"/>
      <c r="X16" s="2108"/>
      <c r="Y16" s="2108"/>
      <c r="Z16" s="2108"/>
      <c r="AA16" s="2108"/>
      <c r="AB16" s="2108"/>
      <c r="AC16" s="2108"/>
      <c r="AD16" s="1558" t="s">
        <v>2795</v>
      </c>
      <c r="AE16" s="1558"/>
      <c r="AF16" s="2104" t="str">
        <f>LEFT(T16,1)</f>
        <v>N</v>
      </c>
      <c r="AG16" s="516"/>
      <c r="AH16" s="617"/>
      <c r="AI16" s="516"/>
      <c r="AJ16" s="1538" t="s">
        <v>2790</v>
      </c>
      <c r="AK16" s="1538"/>
      <c r="AL16" s="516"/>
      <c r="AM16" s="534">
        <v>1</v>
      </c>
      <c r="AN16" s="534">
        <v>1</v>
      </c>
      <c r="AO16" s="516"/>
      <c r="AP16" s="534">
        <v>1</v>
      </c>
      <c r="AQ16" s="534"/>
      <c r="AR16" s="534">
        <v>1</v>
      </c>
      <c r="AS16" s="534">
        <v>1</v>
      </c>
      <c r="AT16" s="516"/>
      <c r="AU16" s="534">
        <v>1</v>
      </c>
      <c r="AV16" s="516"/>
      <c r="AW16" s="534">
        <v>1</v>
      </c>
      <c r="AX16" s="534">
        <v>1</v>
      </c>
      <c r="AY16" s="534">
        <v>1</v>
      </c>
      <c r="AZ16" s="534">
        <v>1</v>
      </c>
      <c r="BB16" s="534">
        <v>1</v>
      </c>
      <c r="BC16" s="534">
        <v>1</v>
      </c>
      <c r="BD16" s="516"/>
      <c r="BE16" s="534">
        <v>1</v>
      </c>
      <c r="BF16" s="534">
        <v>1</v>
      </c>
      <c r="BG16" s="516"/>
      <c r="BH16" s="534">
        <v>1</v>
      </c>
      <c r="BI16" s="534">
        <v>1</v>
      </c>
      <c r="BJ16" s="516"/>
      <c r="BK16" s="534">
        <v>1</v>
      </c>
      <c r="BL16" s="534">
        <v>1</v>
      </c>
      <c r="BM16" s="516"/>
      <c r="BN16" s="2004" t="s">
        <v>2796</v>
      </c>
      <c r="BO16" s="2004"/>
      <c r="BP16" s="516"/>
      <c r="BQ16" s="1913" t="s">
        <v>2797</v>
      </c>
      <c r="BR16" s="1913"/>
      <c r="BS16" s="516"/>
      <c r="BT16" s="1909" t="s">
        <v>2798</v>
      </c>
      <c r="BU16" s="1909"/>
      <c r="BV16" s="516"/>
      <c r="BW16" s="1907" t="s">
        <v>2799</v>
      </c>
      <c r="BX16" s="1907"/>
      <c r="BY16" s="516"/>
      <c r="BZ16" s="1914" t="s">
        <v>2800</v>
      </c>
      <c r="CA16" s="1914"/>
      <c r="CB16" s="516"/>
      <c r="CC16" s="516"/>
      <c r="CD16" s="1914" t="s">
        <v>2456</v>
      </c>
      <c r="CE16" s="1914"/>
      <c r="CF16" s="516"/>
      <c r="CG16" s="1941" t="s">
        <v>2457</v>
      </c>
      <c r="CH16" s="1941"/>
      <c r="CI16" s="516"/>
      <c r="CJ16" s="618" t="s">
        <v>2458</v>
      </c>
      <c r="CK16" s="618"/>
      <c r="CM16" s="619">
        <v>33</v>
      </c>
      <c r="CN16" s="620">
        <v>34</v>
      </c>
      <c r="CO16" s="621">
        <v>35</v>
      </c>
      <c r="CP16" s="622">
        <v>36</v>
      </c>
      <c r="CQ16" s="623">
        <v>37</v>
      </c>
      <c r="CR16" s="624">
        <v>38</v>
      </c>
      <c r="CS16" s="625">
        <v>39</v>
      </c>
      <c r="CT16" s="626">
        <v>40</v>
      </c>
      <c r="CU16" s="516"/>
      <c r="CV16" s="494" t="s">
        <v>2801</v>
      </c>
      <c r="CW16" s="494"/>
      <c r="CX16" s="494"/>
      <c r="CY16" s="494"/>
      <c r="CZ16" s="494"/>
      <c r="DB16" s="528">
        <v>1</v>
      </c>
    </row>
    <row r="17" spans="1:106" ht="21" customHeight="1">
      <c r="A17" s="516"/>
      <c r="B17" s="627" t="s">
        <v>2792</v>
      </c>
      <c r="C17" s="2107"/>
      <c r="D17" s="2109"/>
      <c r="E17" s="2109"/>
      <c r="F17" s="2109"/>
      <c r="G17" s="2109"/>
      <c r="H17" s="2109"/>
      <c r="I17" s="2109"/>
      <c r="J17" s="2109"/>
      <c r="K17" s="2109"/>
      <c r="L17" s="2109"/>
      <c r="M17" s="2109"/>
      <c r="N17" s="2103"/>
      <c r="O17" s="2103"/>
      <c r="P17" s="2105"/>
      <c r="Q17" s="523"/>
      <c r="R17" s="627" t="s">
        <v>2792</v>
      </c>
      <c r="S17" s="2107"/>
      <c r="T17" s="2109"/>
      <c r="U17" s="2109"/>
      <c r="V17" s="2109"/>
      <c r="W17" s="2109"/>
      <c r="X17" s="2109"/>
      <c r="Y17" s="2109"/>
      <c r="Z17" s="2109"/>
      <c r="AA17" s="2109"/>
      <c r="AB17" s="2109"/>
      <c r="AC17" s="2109"/>
      <c r="AD17" s="2103"/>
      <c r="AE17" s="2103"/>
      <c r="AF17" s="2105"/>
      <c r="AG17" s="516"/>
      <c r="AH17" s="628" t="s">
        <v>2802</v>
      </c>
      <c r="AI17" s="516"/>
      <c r="AJ17" s="1539"/>
      <c r="AK17" s="1539"/>
      <c r="AL17" s="516"/>
      <c r="AM17" s="1475" t="s">
        <v>1701</v>
      </c>
      <c r="AN17" s="1475"/>
      <c r="AO17" s="516"/>
      <c r="AP17" s="1477"/>
      <c r="AQ17" s="547"/>
      <c r="AR17" s="1485" t="s">
        <v>2803</v>
      </c>
      <c r="AS17" s="1485"/>
      <c r="AT17" s="516"/>
      <c r="AU17" s="1477"/>
      <c r="AV17" s="516"/>
      <c r="AW17" s="1491" t="s">
        <v>2804</v>
      </c>
      <c r="AX17" s="1491"/>
      <c r="AY17" s="548"/>
      <c r="AZ17" s="1477"/>
      <c r="BB17" s="1531" t="s">
        <v>1607</v>
      </c>
      <c r="BC17" s="1531"/>
      <c r="BD17" s="516"/>
      <c r="BE17" s="1475" t="s">
        <v>1701</v>
      </c>
      <c r="BF17" s="1475"/>
      <c r="BG17" s="516"/>
      <c r="BH17" s="1485" t="s">
        <v>2803</v>
      </c>
      <c r="BI17" s="1485"/>
      <c r="BJ17" s="516"/>
      <c r="BK17" s="1491" t="s">
        <v>2804</v>
      </c>
      <c r="BL17" s="1491"/>
      <c r="BM17" s="516"/>
      <c r="BN17" s="2005"/>
      <c r="BO17" s="2005"/>
      <c r="BP17" s="516"/>
      <c r="BQ17" s="2001"/>
      <c r="BR17" s="2001"/>
      <c r="BS17" s="516"/>
      <c r="BT17" s="2000"/>
      <c r="BU17" s="2000"/>
      <c r="BV17" s="516"/>
      <c r="BW17" s="1999"/>
      <c r="BX17" s="1999"/>
      <c r="BY17" s="516"/>
      <c r="BZ17" s="2002"/>
      <c r="CA17" s="2002"/>
      <c r="CB17" s="516"/>
      <c r="CC17" s="516"/>
      <c r="CD17" s="2002"/>
      <c r="CE17" s="2002"/>
      <c r="CF17" s="516"/>
      <c r="CG17" s="2064"/>
      <c r="CH17" s="2064"/>
      <c r="CI17" s="516"/>
      <c r="CJ17" s="1886" t="s">
        <v>1698</v>
      </c>
      <c r="CK17" s="1887"/>
      <c r="CM17" s="629">
        <v>41</v>
      </c>
      <c r="CN17" s="630">
        <v>42</v>
      </c>
      <c r="CO17" s="631">
        <v>43</v>
      </c>
      <c r="CP17" s="632">
        <v>44</v>
      </c>
      <c r="CQ17" s="633">
        <v>45</v>
      </c>
      <c r="CR17" s="634">
        <v>46</v>
      </c>
      <c r="CS17" s="635">
        <v>47</v>
      </c>
      <c r="CT17" s="636">
        <v>48</v>
      </c>
      <c r="CU17" s="516"/>
      <c r="CV17" s="568" t="s">
        <v>2779</v>
      </c>
      <c r="CW17" s="603" t="s">
        <v>2805</v>
      </c>
      <c r="CX17" s="494"/>
      <c r="CY17" s="494"/>
      <c r="CZ17" s="494"/>
      <c r="DB17" s="528">
        <v>1</v>
      </c>
    </row>
    <row r="18" spans="1:106" ht="21" customHeight="1" thickBot="1">
      <c r="A18" s="516"/>
      <c r="B18" s="637" t="s">
        <v>2792</v>
      </c>
      <c r="C18" s="2097" t="s">
        <v>2806</v>
      </c>
      <c r="D18" s="2098"/>
      <c r="E18" s="2098"/>
      <c r="F18" s="2098"/>
      <c r="G18" s="2098"/>
      <c r="H18" s="2098"/>
      <c r="I18" s="2098"/>
      <c r="J18" s="2098"/>
      <c r="K18" s="2098"/>
      <c r="L18" s="2098"/>
      <c r="M18" s="2098"/>
      <c r="N18" s="2098"/>
      <c r="O18" s="2098"/>
      <c r="P18" s="2099"/>
      <c r="Q18" s="523"/>
      <c r="R18" s="637" t="s">
        <v>2792</v>
      </c>
      <c r="S18" s="2100" t="s">
        <v>2806</v>
      </c>
      <c r="T18" s="2101"/>
      <c r="U18" s="2101"/>
      <c r="V18" s="2101"/>
      <c r="W18" s="2101"/>
      <c r="X18" s="2101"/>
      <c r="Y18" s="2101"/>
      <c r="Z18" s="2101"/>
      <c r="AA18" s="2101"/>
      <c r="AB18" s="2101"/>
      <c r="AC18" s="2101"/>
      <c r="AD18" s="2101"/>
      <c r="AE18" s="2101"/>
      <c r="AF18" s="2102"/>
      <c r="AG18" s="516"/>
      <c r="AH18" s="628" t="s">
        <v>2807</v>
      </c>
      <c r="AI18" s="516"/>
      <c r="AJ18" s="552"/>
      <c r="AK18" s="552"/>
      <c r="AL18" s="516"/>
      <c r="AM18" s="1476"/>
      <c r="AN18" s="1476"/>
      <c r="AO18" s="516"/>
      <c r="AP18" s="1478"/>
      <c r="AQ18" s="547"/>
      <c r="AR18" s="1486"/>
      <c r="AS18" s="1486"/>
      <c r="AT18" s="516"/>
      <c r="AU18" s="1478"/>
      <c r="AV18" s="516"/>
      <c r="AW18" s="1492"/>
      <c r="AX18" s="1492"/>
      <c r="AY18" s="548"/>
      <c r="AZ18" s="1478"/>
      <c r="BB18" s="1532"/>
      <c r="BC18" s="1532"/>
      <c r="BD18" s="516"/>
      <c r="BE18" s="1476"/>
      <c r="BF18" s="1476"/>
      <c r="BG18" s="516"/>
      <c r="BH18" s="1486"/>
      <c r="BI18" s="1486"/>
      <c r="BJ18" s="516"/>
      <c r="BK18" s="1492"/>
      <c r="BL18" s="1492"/>
      <c r="BM18" s="516"/>
      <c r="BP18" s="516"/>
      <c r="BS18" s="516"/>
      <c r="BV18" s="516"/>
      <c r="BY18" s="516"/>
      <c r="CB18" s="516"/>
      <c r="CC18" s="516"/>
      <c r="CE18" s="573"/>
      <c r="CF18" s="516"/>
      <c r="CI18" s="516"/>
      <c r="CJ18" s="1888"/>
      <c r="CK18" s="1889"/>
      <c r="CM18" s="638">
        <v>49</v>
      </c>
      <c r="CN18" s="639">
        <v>50</v>
      </c>
      <c r="CO18" s="640">
        <v>51</v>
      </c>
      <c r="CP18" s="641">
        <v>52</v>
      </c>
      <c r="CQ18" s="642">
        <v>53</v>
      </c>
      <c r="CR18" s="643">
        <v>54</v>
      </c>
      <c r="CS18" s="644">
        <v>55</v>
      </c>
      <c r="CT18" s="645">
        <v>56</v>
      </c>
      <c r="CU18" s="516"/>
      <c r="CV18" s="494"/>
      <c r="CW18" s="494"/>
      <c r="CX18" s="494"/>
      <c r="CY18" s="494"/>
      <c r="CZ18" s="494"/>
      <c r="DB18" s="528">
        <v>1</v>
      </c>
    </row>
    <row r="19" spans="1:106" ht="21" customHeight="1" thickBot="1">
      <c r="A19" s="516"/>
      <c r="B19" s="637" t="s">
        <v>2792</v>
      </c>
      <c r="C19" s="646" t="s">
        <v>2808</v>
      </c>
      <c r="D19" s="2055" t="s">
        <v>2809</v>
      </c>
      <c r="E19" s="2055"/>
      <c r="F19" s="2055"/>
      <c r="G19" s="2055"/>
      <c r="H19" s="2055"/>
      <c r="I19" s="2055"/>
      <c r="J19" s="2055"/>
      <c r="K19" s="2055"/>
      <c r="L19" s="2055"/>
      <c r="M19" s="2055"/>
      <c r="N19" s="2055"/>
      <c r="O19" s="2055"/>
      <c r="P19" s="2056"/>
      <c r="Q19" s="523"/>
      <c r="R19" s="637" t="s">
        <v>2792</v>
      </c>
      <c r="S19" s="646" t="s">
        <v>2808</v>
      </c>
      <c r="T19" s="2055" t="s">
        <v>2809</v>
      </c>
      <c r="U19" s="2055"/>
      <c r="V19" s="2055"/>
      <c r="W19" s="2055"/>
      <c r="X19" s="2055"/>
      <c r="Y19" s="2055"/>
      <c r="Z19" s="2055"/>
      <c r="AA19" s="2055"/>
      <c r="AB19" s="2055"/>
      <c r="AC19" s="2055"/>
      <c r="AD19" s="2055"/>
      <c r="AE19" s="2055"/>
      <c r="AF19" s="2056"/>
      <c r="AG19" s="516"/>
      <c r="AH19" s="2071" t="s">
        <v>2810</v>
      </c>
      <c r="AI19" s="516"/>
      <c r="AJ19" s="1511" t="s">
        <v>1898</v>
      </c>
      <c r="AK19" s="1511"/>
      <c r="AL19" s="516"/>
      <c r="AM19" s="534">
        <v>1</v>
      </c>
      <c r="AN19" s="534">
        <v>1</v>
      </c>
      <c r="AO19" s="516"/>
      <c r="AP19" s="534">
        <v>1</v>
      </c>
      <c r="AQ19" s="534"/>
      <c r="AR19" s="534">
        <v>1</v>
      </c>
      <c r="AS19" s="534">
        <v>1</v>
      </c>
      <c r="AT19" s="516"/>
      <c r="AU19" s="534">
        <v>1</v>
      </c>
      <c r="AV19" s="516"/>
      <c r="AW19" s="534">
        <v>1</v>
      </c>
      <c r="AX19" s="534">
        <v>1</v>
      </c>
      <c r="AY19" s="534">
        <v>1</v>
      </c>
      <c r="AZ19" s="534">
        <v>1</v>
      </c>
      <c r="BB19" s="534">
        <v>1</v>
      </c>
      <c r="BC19" s="534">
        <v>1</v>
      </c>
      <c r="BD19" s="516"/>
      <c r="BE19" s="534">
        <v>1</v>
      </c>
      <c r="BF19" s="534">
        <v>1</v>
      </c>
      <c r="BG19" s="516"/>
      <c r="BH19" s="534">
        <v>1</v>
      </c>
      <c r="BI19" s="534">
        <v>1</v>
      </c>
      <c r="BJ19" s="516"/>
      <c r="BK19" s="534">
        <v>1</v>
      </c>
      <c r="BL19" s="534">
        <v>1</v>
      </c>
      <c r="BM19" s="516"/>
      <c r="BN19" s="2004" t="s">
        <v>2811</v>
      </c>
      <c r="BO19" s="2004"/>
      <c r="BP19" s="516"/>
      <c r="BQ19" s="1913" t="s">
        <v>2812</v>
      </c>
      <c r="BR19" s="1913"/>
      <c r="BS19" s="516"/>
      <c r="BT19" s="1909" t="s">
        <v>2813</v>
      </c>
      <c r="BU19" s="1909"/>
      <c r="BV19" s="516"/>
      <c r="BW19" s="1907" t="s">
        <v>2814</v>
      </c>
      <c r="BX19" s="1907"/>
      <c r="BY19" s="516"/>
      <c r="BZ19" s="1914" t="s">
        <v>2815</v>
      </c>
      <c r="CA19" s="1914"/>
      <c r="CB19" s="516"/>
      <c r="CC19" s="516"/>
      <c r="CD19" s="2090" t="s">
        <v>2470</v>
      </c>
      <c r="CE19" s="2090"/>
      <c r="CF19" s="516"/>
      <c r="CG19" s="1919" t="s">
        <v>2471</v>
      </c>
      <c r="CH19" s="1919"/>
      <c r="CI19" s="516"/>
      <c r="CJ19" s="555"/>
      <c r="CK19" s="555"/>
      <c r="CM19" s="2093" t="s">
        <v>2816</v>
      </c>
      <c r="CN19" s="2093"/>
      <c r="CO19" s="2093"/>
      <c r="CP19" s="2093"/>
      <c r="CQ19" s="2093"/>
      <c r="CR19" s="2093"/>
      <c r="CS19" s="2093"/>
      <c r="CT19" s="2093"/>
      <c r="CU19" s="516"/>
      <c r="CV19" s="494" t="s">
        <v>2817</v>
      </c>
      <c r="CW19" s="494"/>
      <c r="CX19" s="494"/>
      <c r="CY19" s="494"/>
      <c r="CZ19" s="494"/>
      <c r="DB19" s="528">
        <v>1</v>
      </c>
    </row>
    <row r="20" spans="1:106" ht="21" customHeight="1">
      <c r="A20" s="516"/>
      <c r="B20" s="637" t="s">
        <v>2792</v>
      </c>
      <c r="C20" s="647" t="s">
        <v>5639</v>
      </c>
      <c r="D20" s="648"/>
      <c r="E20" s="648"/>
      <c r="F20" s="648"/>
      <c r="G20" s="559"/>
      <c r="H20" s="648"/>
      <c r="I20" s="649"/>
      <c r="J20" s="648"/>
      <c r="K20" s="648"/>
      <c r="L20" s="648"/>
      <c r="M20" s="650"/>
      <c r="N20" s="651"/>
      <c r="O20" s="448"/>
      <c r="P20" s="652" t="s">
        <v>2818</v>
      </c>
      <c r="Q20" s="523"/>
      <c r="R20" s="637" t="s">
        <v>2792</v>
      </c>
      <c r="S20" s="647" t="s">
        <v>5639</v>
      </c>
      <c r="T20" s="648"/>
      <c r="U20" s="648"/>
      <c r="V20" s="648"/>
      <c r="W20" s="559"/>
      <c r="X20" s="648"/>
      <c r="Y20" s="649"/>
      <c r="Z20" s="648"/>
      <c r="AA20" s="648"/>
      <c r="AB20" s="648"/>
      <c r="AC20" s="650"/>
      <c r="AD20" s="651"/>
      <c r="AE20" s="448"/>
      <c r="AF20" s="652" t="s">
        <v>2818</v>
      </c>
      <c r="AG20" s="516"/>
      <c r="AH20" s="2071"/>
      <c r="AI20" s="516"/>
      <c r="AJ20" s="1512"/>
      <c r="AK20" s="1512"/>
      <c r="AL20" s="516"/>
      <c r="AM20" s="1475" t="s">
        <v>1734</v>
      </c>
      <c r="AN20" s="1475"/>
      <c r="AO20" s="516"/>
      <c r="AP20" s="1477"/>
      <c r="AQ20" s="547"/>
      <c r="AR20" s="1485" t="s">
        <v>1774</v>
      </c>
      <c r="AS20" s="1485"/>
      <c r="AT20" s="516"/>
      <c r="AU20" s="1477"/>
      <c r="AV20" s="516"/>
      <c r="AW20" s="1491" t="s">
        <v>2819</v>
      </c>
      <c r="AX20" s="1491"/>
      <c r="AY20" s="548"/>
      <c r="AZ20" s="1477"/>
      <c r="BB20" s="1528" t="s">
        <v>1606</v>
      </c>
      <c r="BC20" s="1528"/>
      <c r="BD20" s="516"/>
      <c r="BE20" s="1475" t="s">
        <v>1734</v>
      </c>
      <c r="BF20" s="1475"/>
      <c r="BG20" s="516"/>
      <c r="BH20" s="1485" t="s">
        <v>1774</v>
      </c>
      <c r="BI20" s="1485"/>
      <c r="BJ20" s="516"/>
      <c r="BK20" s="1491" t="s">
        <v>2819</v>
      </c>
      <c r="BL20" s="1491"/>
      <c r="BM20" s="516"/>
      <c r="BN20" s="2005"/>
      <c r="BO20" s="2005"/>
      <c r="BP20" s="516"/>
      <c r="BQ20" s="2001"/>
      <c r="BR20" s="2001"/>
      <c r="BS20" s="516"/>
      <c r="BT20" s="2000"/>
      <c r="BU20" s="2000"/>
      <c r="BV20" s="516"/>
      <c r="BW20" s="1999"/>
      <c r="BX20" s="1999"/>
      <c r="BY20" s="516"/>
      <c r="BZ20" s="2002"/>
      <c r="CA20" s="2002"/>
      <c r="CB20" s="516"/>
      <c r="CC20" s="516"/>
      <c r="CD20" s="2091"/>
      <c r="CE20" s="2091"/>
      <c r="CF20" s="516"/>
      <c r="CG20" s="2092"/>
      <c r="CH20" s="2092"/>
      <c r="CI20" s="516"/>
      <c r="CJ20" s="1929" t="s">
        <v>1732</v>
      </c>
      <c r="CK20" s="1930"/>
      <c r="CM20" s="2094"/>
      <c r="CN20" s="2094"/>
      <c r="CO20" s="2094"/>
      <c r="CP20" s="2094"/>
      <c r="CQ20" s="2094"/>
      <c r="CR20" s="2094"/>
      <c r="CS20" s="2094"/>
      <c r="CT20" s="2094"/>
      <c r="CU20" s="516"/>
      <c r="CV20" s="568" t="s">
        <v>2779</v>
      </c>
      <c r="CW20" s="603" t="s">
        <v>2820</v>
      </c>
      <c r="CX20" s="494"/>
      <c r="CY20" s="494"/>
      <c r="CZ20" s="494"/>
      <c r="DB20" s="528">
        <v>1</v>
      </c>
    </row>
    <row r="21" spans="1:106" ht="21" customHeight="1" thickBot="1">
      <c r="A21" s="516"/>
      <c r="B21" s="637" t="s">
        <v>2792</v>
      </c>
      <c r="C21" s="653"/>
      <c r="D21" s="651"/>
      <c r="E21" s="651"/>
      <c r="F21" s="651"/>
      <c r="G21" s="651"/>
      <c r="H21" s="651"/>
      <c r="I21" s="654" t="s">
        <v>2821</v>
      </c>
      <c r="J21" s="651"/>
      <c r="K21" s="651"/>
      <c r="L21" s="651"/>
      <c r="M21" s="651"/>
      <c r="N21" s="651"/>
      <c r="O21" s="651"/>
      <c r="P21" s="652" t="s">
        <v>2822</v>
      </c>
      <c r="Q21" s="523"/>
      <c r="R21" s="637" t="s">
        <v>2792</v>
      </c>
      <c r="S21" s="655" t="s">
        <v>2403</v>
      </c>
      <c r="T21" s="651"/>
      <c r="U21" s="651"/>
      <c r="V21" s="651"/>
      <c r="W21" s="651"/>
      <c r="X21" s="651"/>
      <c r="Y21" s="654" t="s">
        <v>2821</v>
      </c>
      <c r="Z21" s="651"/>
      <c r="AA21" s="651"/>
      <c r="AB21" s="651"/>
      <c r="AC21" s="651"/>
      <c r="AD21" s="651"/>
      <c r="AE21" s="651"/>
      <c r="AF21" s="652" t="s">
        <v>2822</v>
      </c>
      <c r="AG21" s="516"/>
      <c r="AH21" s="2071"/>
      <c r="AI21" s="516"/>
      <c r="AJ21" s="552"/>
      <c r="AK21" s="552"/>
      <c r="AL21" s="516"/>
      <c r="AM21" s="1476"/>
      <c r="AN21" s="1476"/>
      <c r="AO21" s="516"/>
      <c r="AP21" s="1478"/>
      <c r="AQ21" s="547"/>
      <c r="AR21" s="1486"/>
      <c r="AS21" s="1486"/>
      <c r="AT21" s="516"/>
      <c r="AU21" s="1478"/>
      <c r="AV21" s="516"/>
      <c r="AW21" s="1492"/>
      <c r="AX21" s="1492"/>
      <c r="AY21" s="548"/>
      <c r="AZ21" s="1478"/>
      <c r="BB21" s="1529"/>
      <c r="BC21" s="1529"/>
      <c r="BD21" s="516"/>
      <c r="BE21" s="1476"/>
      <c r="BF21" s="1476"/>
      <c r="BG21" s="516"/>
      <c r="BH21" s="1486"/>
      <c r="BI21" s="1486"/>
      <c r="BJ21" s="516"/>
      <c r="BK21" s="1492"/>
      <c r="BL21" s="1492"/>
      <c r="BM21" s="516"/>
      <c r="BP21" s="516"/>
      <c r="BS21" s="516"/>
      <c r="BV21" s="516"/>
      <c r="BY21" s="516"/>
      <c r="CB21" s="516"/>
      <c r="CC21" s="516"/>
      <c r="CF21" s="516"/>
      <c r="CI21" s="516"/>
      <c r="CJ21" s="1931" t="s">
        <v>1744</v>
      </c>
      <c r="CK21" s="1932"/>
      <c r="CM21" s="2087" t="s">
        <v>2773</v>
      </c>
      <c r="CN21" s="2088"/>
      <c r="CO21" s="2088"/>
      <c r="CP21" s="2088"/>
      <c r="CQ21" s="2088"/>
      <c r="CR21" s="2088"/>
      <c r="CS21" s="2088"/>
      <c r="CT21" s="2089"/>
      <c r="CU21" s="516"/>
      <c r="CV21" s="494"/>
      <c r="CW21" s="494"/>
      <c r="CX21" s="494"/>
      <c r="CY21" s="494"/>
      <c r="CZ21" s="494"/>
      <c r="DB21" s="528">
        <v>1</v>
      </c>
    </row>
    <row r="22" spans="1:106" ht="21" customHeight="1" thickBot="1">
      <c r="A22" s="516"/>
      <c r="B22" s="637" t="s">
        <v>2792</v>
      </c>
      <c r="C22" s="2095" t="s">
        <v>2823</v>
      </c>
      <c r="D22" s="2083"/>
      <c r="E22" s="2083"/>
      <c r="F22" s="2083"/>
      <c r="G22" s="2083"/>
      <c r="H22" s="2081" t="s">
        <v>2824</v>
      </c>
      <c r="I22" s="2079" t="s">
        <v>2825</v>
      </c>
      <c r="J22" s="2081" t="s">
        <v>2826</v>
      </c>
      <c r="K22" s="2081" t="s">
        <v>2827</v>
      </c>
      <c r="L22" s="2081" t="s">
        <v>2828</v>
      </c>
      <c r="M22" s="2081"/>
      <c r="N22" s="2083" t="s">
        <v>2829</v>
      </c>
      <c r="O22" s="2083"/>
      <c r="P22" s="2084"/>
      <c r="Q22" s="523"/>
      <c r="R22" s="637" t="s">
        <v>2792</v>
      </c>
      <c r="S22" s="2095" t="s">
        <v>2823</v>
      </c>
      <c r="T22" s="2083"/>
      <c r="U22" s="2083"/>
      <c r="V22" s="2083"/>
      <c r="W22" s="2083"/>
      <c r="X22" s="2081" t="s">
        <v>2824</v>
      </c>
      <c r="Y22" s="2079" t="s">
        <v>2825</v>
      </c>
      <c r="Z22" s="2081" t="s">
        <v>2826</v>
      </c>
      <c r="AA22" s="2081" t="s">
        <v>2827</v>
      </c>
      <c r="AB22" s="2081" t="s">
        <v>2828</v>
      </c>
      <c r="AC22" s="2081"/>
      <c r="AD22" s="2083" t="s">
        <v>2829</v>
      </c>
      <c r="AE22" s="2083"/>
      <c r="AF22" s="2084"/>
      <c r="AG22" s="516"/>
      <c r="AH22" s="656" t="s">
        <v>2830</v>
      </c>
      <c r="AI22" s="516"/>
      <c r="AJ22" s="1487" t="s">
        <v>2831</v>
      </c>
      <c r="AK22" s="1487"/>
      <c r="AL22" s="516"/>
      <c r="AM22" s="534">
        <v>1</v>
      </c>
      <c r="AN22" s="534">
        <v>1</v>
      </c>
      <c r="AO22" s="516"/>
      <c r="AP22" s="534">
        <v>1</v>
      </c>
      <c r="AQ22" s="534"/>
      <c r="AR22" s="534">
        <v>1</v>
      </c>
      <c r="AS22" s="534">
        <v>1</v>
      </c>
      <c r="AT22" s="516"/>
      <c r="AU22" s="534">
        <v>1</v>
      </c>
      <c r="AV22" s="516"/>
      <c r="AW22" s="534">
        <v>1</v>
      </c>
      <c r="AX22" s="534">
        <v>1</v>
      </c>
      <c r="AY22" s="534">
        <v>1</v>
      </c>
      <c r="AZ22" s="534">
        <v>1</v>
      </c>
      <c r="BB22" s="534">
        <v>1</v>
      </c>
      <c r="BC22" s="534">
        <v>1</v>
      </c>
      <c r="BD22" s="516"/>
      <c r="BE22" s="534">
        <v>1</v>
      </c>
      <c r="BF22" s="534">
        <v>1</v>
      </c>
      <c r="BG22" s="516"/>
      <c r="BH22" s="534">
        <v>1</v>
      </c>
      <c r="BI22" s="534">
        <v>1</v>
      </c>
      <c r="BJ22" s="516"/>
      <c r="BK22" s="534">
        <v>1</v>
      </c>
      <c r="BL22" s="534">
        <v>1</v>
      </c>
      <c r="BM22" s="516"/>
      <c r="BN22" s="2004" t="s">
        <v>2832</v>
      </c>
      <c r="BO22" s="2004"/>
      <c r="BP22" s="516"/>
      <c r="BQ22" s="1913" t="s">
        <v>2833</v>
      </c>
      <c r="BR22" s="1913"/>
      <c r="BS22" s="516"/>
      <c r="BT22" s="1909" t="s">
        <v>2814</v>
      </c>
      <c r="BU22" s="1909"/>
      <c r="BV22" s="516"/>
      <c r="BW22" s="1907" t="s">
        <v>2834</v>
      </c>
      <c r="BX22" s="1907"/>
      <c r="BY22" s="516"/>
      <c r="BZ22" s="1914" t="s">
        <v>2835</v>
      </c>
      <c r="CA22" s="1914"/>
      <c r="CB22" s="516"/>
      <c r="CC22" s="516"/>
      <c r="CD22" s="2077" t="s">
        <v>2483</v>
      </c>
      <c r="CE22" s="2077"/>
      <c r="CF22" s="516"/>
      <c r="CG22" s="2075" t="s">
        <v>2484</v>
      </c>
      <c r="CH22" s="2075"/>
      <c r="CI22" s="516"/>
      <c r="CJ22" s="517" t="s">
        <v>2485</v>
      </c>
      <c r="CK22" s="518"/>
      <c r="CM22" s="657" t="s">
        <v>2836</v>
      </c>
      <c r="CN22" s="657" t="s">
        <v>2837</v>
      </c>
      <c r="CO22" s="658" t="s">
        <v>2838</v>
      </c>
      <c r="CP22" s="659" t="s">
        <v>2838</v>
      </c>
      <c r="CQ22" s="660" t="s">
        <v>2839</v>
      </c>
      <c r="CR22" s="661" t="s">
        <v>2839</v>
      </c>
      <c r="CS22" s="662" t="s">
        <v>2840</v>
      </c>
      <c r="CT22" s="663" t="s">
        <v>2840</v>
      </c>
      <c r="CU22" s="516"/>
      <c r="CV22" s="664" t="s">
        <v>2841</v>
      </c>
      <c r="CW22" s="665" t="s">
        <v>2841</v>
      </c>
      <c r="CX22" s="666" t="s">
        <v>2842</v>
      </c>
      <c r="CY22" s="664" t="s">
        <v>2842</v>
      </c>
      <c r="CZ22" s="667">
        <v>0</v>
      </c>
      <c r="DB22" s="528">
        <v>1</v>
      </c>
    </row>
    <row r="23" spans="1:106" ht="21" customHeight="1">
      <c r="A23" s="516"/>
      <c r="B23" s="637" t="s">
        <v>2792</v>
      </c>
      <c r="C23" s="2096"/>
      <c r="D23" s="2085"/>
      <c r="E23" s="2085"/>
      <c r="F23" s="2085"/>
      <c r="G23" s="2085"/>
      <c r="H23" s="2082"/>
      <c r="I23" s="2080"/>
      <c r="J23" s="2082"/>
      <c r="K23" s="2082"/>
      <c r="L23" s="2082"/>
      <c r="M23" s="2082"/>
      <c r="N23" s="2085"/>
      <c r="O23" s="2085"/>
      <c r="P23" s="2086"/>
      <c r="Q23" s="523"/>
      <c r="R23" s="637" t="s">
        <v>2792</v>
      </c>
      <c r="S23" s="2096"/>
      <c r="T23" s="2085"/>
      <c r="U23" s="2085"/>
      <c r="V23" s="2085"/>
      <c r="W23" s="2085"/>
      <c r="X23" s="2082"/>
      <c r="Y23" s="2080"/>
      <c r="Z23" s="2082"/>
      <c r="AA23" s="2082"/>
      <c r="AB23" s="2082"/>
      <c r="AC23" s="2082"/>
      <c r="AD23" s="2085"/>
      <c r="AE23" s="2085"/>
      <c r="AF23" s="2086"/>
      <c r="AG23" s="516"/>
      <c r="AH23" s="656" t="s">
        <v>2843</v>
      </c>
      <c r="AI23" s="516"/>
      <c r="AJ23" s="1488"/>
      <c r="AK23" s="1488"/>
      <c r="AL23" s="516"/>
      <c r="AM23" s="1475" t="s">
        <v>1773</v>
      </c>
      <c r="AN23" s="1475"/>
      <c r="AO23" s="516"/>
      <c r="AP23" s="1477"/>
      <c r="AQ23" s="547"/>
      <c r="AR23" s="1485" t="s">
        <v>2844</v>
      </c>
      <c r="AS23" s="1485"/>
      <c r="AT23" s="516"/>
      <c r="AU23" s="1477"/>
      <c r="AV23" s="516"/>
      <c r="AW23" s="1491" t="s">
        <v>2845</v>
      </c>
      <c r="AX23" s="1491"/>
      <c r="AY23" s="548"/>
      <c r="AZ23" s="1477"/>
      <c r="BB23" s="1513" t="s">
        <v>2846</v>
      </c>
      <c r="BC23" s="1513"/>
      <c r="BD23" s="516"/>
      <c r="BE23" s="1475" t="s">
        <v>1773</v>
      </c>
      <c r="BF23" s="1475"/>
      <c r="BG23" s="516"/>
      <c r="BH23" s="1485" t="s">
        <v>2844</v>
      </c>
      <c r="BI23" s="1485"/>
      <c r="BJ23" s="516"/>
      <c r="BK23" s="1491" t="s">
        <v>2845</v>
      </c>
      <c r="BL23" s="1491"/>
      <c r="BM23" s="516"/>
      <c r="BN23" s="2005"/>
      <c r="BO23" s="2005"/>
      <c r="BP23" s="516"/>
      <c r="BQ23" s="2001"/>
      <c r="BR23" s="2001"/>
      <c r="BS23" s="516"/>
      <c r="BT23" s="2000"/>
      <c r="BU23" s="2000"/>
      <c r="BV23" s="516"/>
      <c r="BW23" s="1999"/>
      <c r="BX23" s="1999"/>
      <c r="BY23" s="516"/>
      <c r="BZ23" s="2002"/>
      <c r="CA23" s="2002"/>
      <c r="CB23" s="516"/>
      <c r="CC23" s="516"/>
      <c r="CD23" s="2078"/>
      <c r="CE23" s="2078"/>
      <c r="CF23" s="516"/>
      <c r="CG23" s="2076"/>
      <c r="CH23" s="2076"/>
      <c r="CI23" s="516"/>
      <c r="CJ23" s="1925" t="s">
        <v>1770</v>
      </c>
      <c r="CK23" s="1926"/>
      <c r="CM23" s="668" t="s">
        <v>2847</v>
      </c>
      <c r="CN23" s="657" t="s">
        <v>2847</v>
      </c>
      <c r="CO23" s="669" t="s">
        <v>2848</v>
      </c>
      <c r="CP23" s="670" t="s">
        <v>2848</v>
      </c>
      <c r="CQ23" s="671" t="s">
        <v>2849</v>
      </c>
      <c r="CR23" s="672" t="s">
        <v>2849</v>
      </c>
      <c r="CS23" s="673" t="s">
        <v>2850</v>
      </c>
      <c r="CT23" s="674" t="s">
        <v>2850</v>
      </c>
      <c r="CU23" s="516"/>
      <c r="CV23" s="675" t="s">
        <v>2851</v>
      </c>
      <c r="CW23" s="676" t="s">
        <v>2851</v>
      </c>
      <c r="CX23" s="666" t="s">
        <v>2852</v>
      </c>
      <c r="CY23" s="675" t="s">
        <v>2852</v>
      </c>
      <c r="CZ23" s="667">
        <v>255</v>
      </c>
      <c r="DB23" s="528">
        <v>1</v>
      </c>
    </row>
    <row r="24" spans="1:106" ht="21" customHeight="1" thickBot="1">
      <c r="A24" s="516"/>
      <c r="B24" s="677" t="s">
        <v>2792</v>
      </c>
      <c r="C24" s="2096"/>
      <c r="D24" s="2085"/>
      <c r="E24" s="2085"/>
      <c r="F24" s="2085"/>
      <c r="G24" s="2085"/>
      <c r="H24" s="2082"/>
      <c r="I24" s="2080"/>
      <c r="J24" s="2082"/>
      <c r="K24" s="2082"/>
      <c r="L24" s="2082"/>
      <c r="M24" s="2082"/>
      <c r="N24" s="2085"/>
      <c r="O24" s="2085"/>
      <c r="P24" s="2086"/>
      <c r="Q24" s="523"/>
      <c r="R24" s="677" t="s">
        <v>2792</v>
      </c>
      <c r="S24" s="2096"/>
      <c r="T24" s="2085"/>
      <c r="U24" s="2085"/>
      <c r="V24" s="2085"/>
      <c r="W24" s="2085"/>
      <c r="X24" s="2082"/>
      <c r="Y24" s="2080"/>
      <c r="Z24" s="2082"/>
      <c r="AA24" s="2082"/>
      <c r="AB24" s="2082"/>
      <c r="AC24" s="2082"/>
      <c r="AD24" s="2085"/>
      <c r="AE24" s="2085"/>
      <c r="AF24" s="2086"/>
      <c r="AG24" s="516"/>
      <c r="AH24" s="628" t="s">
        <v>2853</v>
      </c>
      <c r="AI24" s="516"/>
      <c r="AJ24" s="552"/>
      <c r="AK24" s="552"/>
      <c r="AL24" s="516"/>
      <c r="AM24" s="1476"/>
      <c r="AN24" s="1476"/>
      <c r="AO24" s="516"/>
      <c r="AP24" s="1478"/>
      <c r="AQ24" s="547"/>
      <c r="AR24" s="1486"/>
      <c r="AS24" s="1486"/>
      <c r="AT24" s="516"/>
      <c r="AU24" s="1478"/>
      <c r="AV24" s="516"/>
      <c r="AW24" s="1492"/>
      <c r="AX24" s="1492"/>
      <c r="AY24" s="548"/>
      <c r="AZ24" s="1478"/>
      <c r="BB24" s="1514"/>
      <c r="BC24" s="1514"/>
      <c r="BD24" s="516"/>
      <c r="BE24" s="1476"/>
      <c r="BF24" s="1476"/>
      <c r="BG24" s="516"/>
      <c r="BH24" s="1486"/>
      <c r="BI24" s="1486"/>
      <c r="BJ24" s="516"/>
      <c r="BK24" s="1492"/>
      <c r="BL24" s="1492"/>
      <c r="BM24" s="516"/>
      <c r="BP24" s="516"/>
      <c r="BS24" s="516"/>
      <c r="BV24" s="516"/>
      <c r="BY24" s="516"/>
      <c r="CB24" s="516"/>
      <c r="CC24" s="516"/>
      <c r="CF24" s="516"/>
      <c r="CG24" s="555"/>
      <c r="CH24" s="555"/>
      <c r="CI24" s="516"/>
      <c r="CJ24" s="517" t="s">
        <v>1784</v>
      </c>
      <c r="CK24" s="518"/>
      <c r="CM24" s="657" t="s">
        <v>2854</v>
      </c>
      <c r="CN24" s="678" t="s">
        <v>2854</v>
      </c>
      <c r="CO24" s="679" t="s">
        <v>2855</v>
      </c>
      <c r="CP24" s="680" t="s">
        <v>2855</v>
      </c>
      <c r="CQ24" s="681" t="s">
        <v>2856</v>
      </c>
      <c r="CR24" s="682" t="s">
        <v>2856</v>
      </c>
      <c r="CS24" s="683" t="s">
        <v>2857</v>
      </c>
      <c r="CT24" s="684" t="s">
        <v>2857</v>
      </c>
      <c r="CU24" s="516"/>
      <c r="CV24" s="685" t="s">
        <v>2858</v>
      </c>
      <c r="CW24" s="686" t="s">
        <v>2858</v>
      </c>
      <c r="CX24" s="666" t="s">
        <v>2859</v>
      </c>
      <c r="CY24" s="685" t="s">
        <v>2859</v>
      </c>
      <c r="CZ24" s="667">
        <v>255</v>
      </c>
      <c r="DB24" s="528">
        <v>1</v>
      </c>
    </row>
    <row r="25" spans="1:106" ht="21" customHeight="1" thickBot="1">
      <c r="A25" s="516"/>
      <c r="B25" s="677" t="s">
        <v>2792</v>
      </c>
      <c r="C25" s="687">
        <v>0</v>
      </c>
      <c r="D25" s="2072" t="s">
        <v>2860</v>
      </c>
      <c r="E25" s="2072"/>
      <c r="F25" s="2072"/>
      <c r="G25" s="2072"/>
      <c r="H25" s="2072"/>
      <c r="I25" s="2073" t="s">
        <v>2861</v>
      </c>
      <c r="J25" s="2073"/>
      <c r="K25" s="2073"/>
      <c r="L25" s="2073"/>
      <c r="M25" s="2073"/>
      <c r="N25" s="2073"/>
      <c r="O25" s="2073"/>
      <c r="P25" s="2074"/>
      <c r="Q25" s="523"/>
      <c r="R25" s="677" t="s">
        <v>2792</v>
      </c>
      <c r="S25" s="687">
        <v>0</v>
      </c>
      <c r="T25" s="2072" t="s">
        <v>2860</v>
      </c>
      <c r="U25" s="2072"/>
      <c r="V25" s="2072"/>
      <c r="W25" s="2072"/>
      <c r="X25" s="2072"/>
      <c r="Y25" s="2073" t="s">
        <v>2861</v>
      </c>
      <c r="Z25" s="2073"/>
      <c r="AA25" s="2073"/>
      <c r="AB25" s="2073"/>
      <c r="AC25" s="2073"/>
      <c r="AD25" s="2073"/>
      <c r="AE25" s="2073"/>
      <c r="AF25" s="2074"/>
      <c r="AG25" s="516"/>
      <c r="AH25" s="617"/>
      <c r="AI25" s="516"/>
      <c r="AJ25" s="1501" t="s">
        <v>2862</v>
      </c>
      <c r="AK25" s="1501"/>
      <c r="AL25" s="516"/>
      <c r="AM25" s="534">
        <v>1</v>
      </c>
      <c r="AN25" s="534">
        <v>1</v>
      </c>
      <c r="AO25" s="516"/>
      <c r="AP25" s="534">
        <v>1</v>
      </c>
      <c r="AQ25" s="534"/>
      <c r="AR25" s="534">
        <v>1</v>
      </c>
      <c r="AS25" s="534">
        <v>1</v>
      </c>
      <c r="AT25" s="516"/>
      <c r="AU25" s="534">
        <v>1</v>
      </c>
      <c r="AV25" s="516"/>
      <c r="AW25" s="534">
        <v>1</v>
      </c>
      <c r="AX25" s="534">
        <v>1</v>
      </c>
      <c r="AY25" s="534">
        <v>1</v>
      </c>
      <c r="AZ25" s="534">
        <v>1</v>
      </c>
      <c r="BB25" s="534">
        <v>1</v>
      </c>
      <c r="BC25" s="534">
        <v>1</v>
      </c>
      <c r="BD25" s="516"/>
      <c r="BE25" s="534">
        <v>1</v>
      </c>
      <c r="BF25" s="534">
        <v>1</v>
      </c>
      <c r="BG25" s="516"/>
      <c r="BH25" s="534">
        <v>1</v>
      </c>
      <c r="BI25" s="534">
        <v>1</v>
      </c>
      <c r="BJ25" s="516"/>
      <c r="BK25" s="534">
        <v>1</v>
      </c>
      <c r="BL25" s="534">
        <v>1</v>
      </c>
      <c r="BM25" s="516"/>
      <c r="BN25" s="2004" t="s">
        <v>2863</v>
      </c>
      <c r="BO25" s="2004"/>
      <c r="BP25" s="516"/>
      <c r="BQ25" s="1913" t="s">
        <v>2864</v>
      </c>
      <c r="BR25" s="1913"/>
      <c r="BS25" s="516"/>
      <c r="BT25" s="1909" t="s">
        <v>2834</v>
      </c>
      <c r="BU25" s="1909"/>
      <c r="BV25" s="516"/>
      <c r="BW25" s="1907" t="s">
        <v>2865</v>
      </c>
      <c r="BX25" s="1907"/>
      <c r="BY25" s="516"/>
      <c r="BZ25" s="1914" t="s">
        <v>2866</v>
      </c>
      <c r="CA25" s="1914"/>
      <c r="CB25" s="516"/>
      <c r="CC25" s="516"/>
      <c r="CD25" s="1913" t="s">
        <v>2496</v>
      </c>
      <c r="CE25" s="1913"/>
      <c r="CF25" s="516"/>
      <c r="CG25" s="2069" t="s">
        <v>2497</v>
      </c>
      <c r="CH25" s="2069"/>
      <c r="CI25" s="516"/>
      <c r="CJ25" s="1925" t="s">
        <v>2498</v>
      </c>
      <c r="CK25" s="1926"/>
      <c r="CM25" s="688" t="s">
        <v>2867</v>
      </c>
      <c r="CN25" s="689" t="s">
        <v>2867</v>
      </c>
      <c r="CO25" s="690" t="s">
        <v>2868</v>
      </c>
      <c r="CP25" s="691" t="s">
        <v>2868</v>
      </c>
      <c r="CQ25" s="692" t="s">
        <v>2869</v>
      </c>
      <c r="CR25" s="693" t="s">
        <v>2869</v>
      </c>
      <c r="CS25" s="694" t="s">
        <v>2870</v>
      </c>
      <c r="CT25" s="695" t="s">
        <v>2870</v>
      </c>
      <c r="CU25" s="516"/>
      <c r="CV25" s="696" t="s">
        <v>2871</v>
      </c>
      <c r="CW25" s="697" t="s">
        <v>2871</v>
      </c>
      <c r="CX25" s="666" t="s">
        <v>2872</v>
      </c>
      <c r="CY25" s="696" t="s">
        <v>2872</v>
      </c>
      <c r="CZ25" s="667">
        <v>0</v>
      </c>
      <c r="DB25" s="528">
        <v>1</v>
      </c>
    </row>
    <row r="26" spans="1:106" ht="21" customHeight="1">
      <c r="A26" s="516"/>
      <c r="B26" s="677" t="s">
        <v>2792</v>
      </c>
      <c r="C26" s="698">
        <f>IF(ISBLANK(D26),"",LARGE(C25:C25,1)+1)</f>
        <v>1</v>
      </c>
      <c r="D26" s="2060" t="s">
        <v>2873</v>
      </c>
      <c r="E26" s="2060"/>
      <c r="F26" s="2060"/>
      <c r="G26" s="2060"/>
      <c r="H26" s="699" t="s">
        <v>2874</v>
      </c>
      <c r="I26" s="700"/>
      <c r="J26" s="701"/>
      <c r="K26" s="702">
        <v>210</v>
      </c>
      <c r="L26" s="2061"/>
      <c r="M26" s="2061"/>
      <c r="N26" s="2062" t="s">
        <v>2875</v>
      </c>
      <c r="O26" s="2062"/>
      <c r="P26" s="2063"/>
      <c r="Q26" s="523"/>
      <c r="R26" s="677" t="s">
        <v>2792</v>
      </c>
      <c r="S26" s="698">
        <f>IF(ISBLANK(T26),"",LARGE(S25:S25,1)+1)</f>
        <v>1</v>
      </c>
      <c r="T26" s="2060" t="s">
        <v>2873</v>
      </c>
      <c r="U26" s="2060"/>
      <c r="V26" s="2060"/>
      <c r="W26" s="2060"/>
      <c r="X26" s="699" t="s">
        <v>2874</v>
      </c>
      <c r="Y26" s="700"/>
      <c r="Z26" s="701"/>
      <c r="AA26" s="702">
        <v>210</v>
      </c>
      <c r="AB26" s="2061"/>
      <c r="AC26" s="2061"/>
      <c r="AD26" s="2062" t="s">
        <v>2875</v>
      </c>
      <c r="AE26" s="2062"/>
      <c r="AF26" s="2063"/>
      <c r="AG26" s="516"/>
      <c r="AH26" s="2071" t="s">
        <v>2876</v>
      </c>
      <c r="AI26" s="516"/>
      <c r="AJ26" s="1502"/>
      <c r="AK26" s="1502"/>
      <c r="AL26" s="516"/>
      <c r="AM26" s="1475" t="s">
        <v>1809</v>
      </c>
      <c r="AN26" s="1475"/>
      <c r="AO26" s="516"/>
      <c r="AP26" s="1477"/>
      <c r="AQ26" s="547"/>
      <c r="AR26" s="1485" t="s">
        <v>2877</v>
      </c>
      <c r="AS26" s="1485"/>
      <c r="AT26" s="516"/>
      <c r="AU26" s="1477"/>
      <c r="AV26" s="516"/>
      <c r="AW26" s="1491" t="s">
        <v>2878</v>
      </c>
      <c r="AX26" s="1491"/>
      <c r="AY26" s="548"/>
      <c r="AZ26" s="1477"/>
      <c r="BB26" s="1524" t="s">
        <v>1745</v>
      </c>
      <c r="BC26" s="1524"/>
      <c r="BD26" s="516"/>
      <c r="BE26" s="1475" t="s">
        <v>1809</v>
      </c>
      <c r="BF26" s="1475"/>
      <c r="BG26" s="516"/>
      <c r="BH26" s="1485" t="s">
        <v>2877</v>
      </c>
      <c r="BI26" s="1485"/>
      <c r="BJ26" s="516"/>
      <c r="BK26" s="1491" t="s">
        <v>2878</v>
      </c>
      <c r="BL26" s="1491"/>
      <c r="BM26" s="516"/>
      <c r="BN26" s="2005"/>
      <c r="BO26" s="2005"/>
      <c r="BP26" s="516"/>
      <c r="BQ26" s="2001"/>
      <c r="BR26" s="2001"/>
      <c r="BS26" s="516"/>
      <c r="BT26" s="2000"/>
      <c r="BU26" s="2000"/>
      <c r="BV26" s="516"/>
      <c r="BW26" s="1999"/>
      <c r="BX26" s="1999"/>
      <c r="BY26" s="516"/>
      <c r="BZ26" s="2002"/>
      <c r="CA26" s="2002"/>
      <c r="CB26" s="516"/>
      <c r="CC26" s="516"/>
      <c r="CD26" s="2001"/>
      <c r="CE26" s="2001"/>
      <c r="CF26" s="516"/>
      <c r="CG26" s="2070"/>
      <c r="CH26" s="2070"/>
      <c r="CI26" s="516"/>
      <c r="CJ26" s="517" t="s">
        <v>1805</v>
      </c>
      <c r="CK26" s="518"/>
      <c r="CM26" s="703" t="s">
        <v>2879</v>
      </c>
      <c r="CN26" s="704" t="s">
        <v>2879</v>
      </c>
      <c r="CO26" s="705" t="s">
        <v>2880</v>
      </c>
      <c r="CP26" s="706" t="s">
        <v>2880</v>
      </c>
      <c r="CQ26" s="707" t="s">
        <v>2881</v>
      </c>
      <c r="CR26" s="708" t="s">
        <v>2881</v>
      </c>
      <c r="CS26" s="709" t="s">
        <v>2882</v>
      </c>
      <c r="CT26" s="710" t="s">
        <v>2882</v>
      </c>
      <c r="CU26" s="516"/>
      <c r="CV26" s="711" t="s">
        <v>2883</v>
      </c>
      <c r="CW26" s="712" t="s">
        <v>2883</v>
      </c>
      <c r="CX26" s="666" t="s">
        <v>2884</v>
      </c>
      <c r="CY26" s="711" t="s">
        <v>2884</v>
      </c>
      <c r="CZ26" s="667">
        <v>128</v>
      </c>
      <c r="DB26" s="528">
        <v>1</v>
      </c>
    </row>
    <row r="27" spans="1:106" ht="21" customHeight="1" thickBot="1">
      <c r="A27" s="516"/>
      <c r="B27" s="677" t="s">
        <v>2792</v>
      </c>
      <c r="C27" s="698">
        <f>IF(ISBLANK(D27),"",LARGE(C25:C26,1)+1)</f>
        <v>2</v>
      </c>
      <c r="D27" s="2060" t="s">
        <v>1475</v>
      </c>
      <c r="E27" s="2060"/>
      <c r="F27" s="2060"/>
      <c r="G27" s="2060"/>
      <c r="H27" s="699" t="s">
        <v>2885</v>
      </c>
      <c r="I27" s="700"/>
      <c r="J27" s="701">
        <v>2.4305555555555556E-2</v>
      </c>
      <c r="K27" s="702">
        <v>180</v>
      </c>
      <c r="L27" s="2068" t="s">
        <v>2886</v>
      </c>
      <c r="M27" s="2068"/>
      <c r="N27" s="2062" t="s">
        <v>2887</v>
      </c>
      <c r="O27" s="2062"/>
      <c r="P27" s="2063"/>
      <c r="Q27" s="523"/>
      <c r="R27" s="677" t="s">
        <v>2792</v>
      </c>
      <c r="S27" s="698">
        <f>IF(ISBLANK(T27),"",LARGE(S25:S26,1)+1)</f>
        <v>2</v>
      </c>
      <c r="T27" s="2060" t="s">
        <v>1475</v>
      </c>
      <c r="U27" s="2060"/>
      <c r="V27" s="2060"/>
      <c r="W27" s="2060"/>
      <c r="X27" s="699" t="s">
        <v>2885</v>
      </c>
      <c r="Y27" s="700"/>
      <c r="Z27" s="701">
        <v>2.4305555555555556E-2</v>
      </c>
      <c r="AA27" s="702">
        <v>180</v>
      </c>
      <c r="AB27" s="2068" t="s">
        <v>2886</v>
      </c>
      <c r="AC27" s="2068"/>
      <c r="AD27" s="2062" t="s">
        <v>2887</v>
      </c>
      <c r="AE27" s="2062"/>
      <c r="AF27" s="2063"/>
      <c r="AG27" s="516"/>
      <c r="AH27" s="2071"/>
      <c r="AI27" s="516"/>
      <c r="AJ27" s="552"/>
      <c r="AK27" s="552"/>
      <c r="AL27" s="516"/>
      <c r="AM27" s="1476"/>
      <c r="AN27" s="1476"/>
      <c r="AO27" s="516"/>
      <c r="AP27" s="1478"/>
      <c r="AQ27" s="547"/>
      <c r="AR27" s="1486"/>
      <c r="AS27" s="1486"/>
      <c r="AT27" s="516"/>
      <c r="AU27" s="1478"/>
      <c r="AV27" s="516"/>
      <c r="AW27" s="1492"/>
      <c r="AX27" s="1492"/>
      <c r="AY27" s="548"/>
      <c r="AZ27" s="1478"/>
      <c r="BB27" s="1525"/>
      <c r="BC27" s="1525"/>
      <c r="BD27" s="516"/>
      <c r="BE27" s="1476"/>
      <c r="BF27" s="1476"/>
      <c r="BG27" s="516"/>
      <c r="BH27" s="1486"/>
      <c r="BI27" s="1486"/>
      <c r="BJ27" s="516"/>
      <c r="BK27" s="1492"/>
      <c r="BL27" s="1492"/>
      <c r="BM27" s="516"/>
      <c r="BP27" s="516"/>
      <c r="BS27" s="516"/>
      <c r="BV27" s="516"/>
      <c r="BY27" s="516"/>
      <c r="CB27" s="516"/>
      <c r="CC27" s="516"/>
      <c r="CF27" s="516"/>
      <c r="CI27" s="516"/>
      <c r="CJ27" s="517" t="s">
        <v>1819</v>
      </c>
      <c r="CK27" s="518"/>
      <c r="CM27" s="681" t="s">
        <v>2888</v>
      </c>
      <c r="CN27" s="682" t="s">
        <v>2888</v>
      </c>
      <c r="CO27" s="707" t="s">
        <v>2889</v>
      </c>
      <c r="CP27" s="708" t="s">
        <v>2889</v>
      </c>
      <c r="CQ27" s="713" t="s">
        <v>2890</v>
      </c>
      <c r="CR27" s="714" t="s">
        <v>2890</v>
      </c>
      <c r="CS27" s="715" t="s">
        <v>2891</v>
      </c>
      <c r="CT27" s="716" t="s">
        <v>2891</v>
      </c>
      <c r="CU27" s="516"/>
      <c r="CV27" s="717" t="s">
        <v>2839</v>
      </c>
      <c r="CW27" s="718" t="s">
        <v>2839</v>
      </c>
      <c r="CX27" s="666" t="s">
        <v>2892</v>
      </c>
      <c r="CY27" s="717" t="s">
        <v>2892</v>
      </c>
      <c r="CZ27" s="667">
        <v>128</v>
      </c>
      <c r="DB27" s="528">
        <v>1</v>
      </c>
    </row>
    <row r="28" spans="1:106" ht="21" customHeight="1" thickBot="1">
      <c r="A28" s="516"/>
      <c r="B28" s="677" t="s">
        <v>2792</v>
      </c>
      <c r="C28" s="698">
        <f>IF(ISBLANK(D28),"",LARGE(C25:C27,1)+1)</f>
        <v>3</v>
      </c>
      <c r="D28" s="2060" t="s">
        <v>1475</v>
      </c>
      <c r="E28" s="2060"/>
      <c r="F28" s="2060"/>
      <c r="G28" s="2060"/>
      <c r="H28" s="699" t="s">
        <v>2893</v>
      </c>
      <c r="I28" s="700"/>
      <c r="J28" s="701">
        <v>1.0416666666666666E-2</v>
      </c>
      <c r="K28" s="702">
        <v>200</v>
      </c>
      <c r="L28" s="2061"/>
      <c r="M28" s="2061"/>
      <c r="N28" s="2062"/>
      <c r="O28" s="2062"/>
      <c r="P28" s="2063"/>
      <c r="Q28" s="523"/>
      <c r="R28" s="677" t="s">
        <v>2792</v>
      </c>
      <c r="S28" s="698">
        <f>IF(ISBLANK(T28),"",LARGE(S25:S27,1)+1)</f>
        <v>3</v>
      </c>
      <c r="T28" s="2060" t="s">
        <v>1475</v>
      </c>
      <c r="U28" s="2060"/>
      <c r="V28" s="2060"/>
      <c r="W28" s="2060"/>
      <c r="X28" s="699" t="s">
        <v>2893</v>
      </c>
      <c r="Y28" s="700"/>
      <c r="Z28" s="701">
        <v>1.0416666666666666E-2</v>
      </c>
      <c r="AA28" s="702">
        <v>200</v>
      </c>
      <c r="AB28" s="2061"/>
      <c r="AC28" s="2061"/>
      <c r="AD28" s="2062"/>
      <c r="AE28" s="2062"/>
      <c r="AF28" s="2063"/>
      <c r="AG28" s="516"/>
      <c r="AH28" s="2071"/>
      <c r="AI28" s="516"/>
      <c r="AJ28" s="1493" t="s">
        <v>2894</v>
      </c>
      <c r="AK28" s="1493"/>
      <c r="AL28" s="516"/>
      <c r="AM28" s="534">
        <v>1</v>
      </c>
      <c r="AN28" s="534">
        <v>1</v>
      </c>
      <c r="AO28" s="516"/>
      <c r="AP28" s="534">
        <v>1</v>
      </c>
      <c r="AQ28" s="534"/>
      <c r="AR28" s="534">
        <v>1</v>
      </c>
      <c r="AS28" s="534">
        <v>1</v>
      </c>
      <c r="AT28" s="516"/>
      <c r="AU28" s="534">
        <v>1</v>
      </c>
      <c r="AV28" s="516"/>
      <c r="AW28" s="534">
        <v>1</v>
      </c>
      <c r="AX28" s="534">
        <v>1</v>
      </c>
      <c r="AY28" s="534">
        <v>1</v>
      </c>
      <c r="AZ28" s="534">
        <v>1</v>
      </c>
      <c r="BB28" s="534">
        <v>1</v>
      </c>
      <c r="BC28" s="534">
        <v>1</v>
      </c>
      <c r="BD28" s="516"/>
      <c r="BE28" s="534">
        <v>1</v>
      </c>
      <c r="BF28" s="534">
        <v>1</v>
      </c>
      <c r="BG28" s="516"/>
      <c r="BH28" s="534">
        <v>1</v>
      </c>
      <c r="BI28" s="534">
        <v>1</v>
      </c>
      <c r="BJ28" s="516"/>
      <c r="BK28" s="534">
        <v>1</v>
      </c>
      <c r="BL28" s="534">
        <v>1</v>
      </c>
      <c r="BM28" s="516"/>
      <c r="BN28" s="2004" t="s">
        <v>2895</v>
      </c>
      <c r="BO28" s="2004"/>
      <c r="BP28" s="516"/>
      <c r="BQ28" s="1913" t="s">
        <v>137</v>
      </c>
      <c r="BR28" s="1913"/>
      <c r="BS28" s="516"/>
      <c r="BT28" s="1909" t="s">
        <v>2865</v>
      </c>
      <c r="BU28" s="1909"/>
      <c r="BV28" s="516"/>
      <c r="BW28" s="1907" t="s">
        <v>2896</v>
      </c>
      <c r="BX28" s="1907"/>
      <c r="BY28" s="516"/>
      <c r="BZ28" s="1914" t="s">
        <v>2897</v>
      </c>
      <c r="CA28" s="1914"/>
      <c r="CB28" s="516"/>
      <c r="CC28" s="516"/>
      <c r="CD28" s="1924" t="s">
        <v>2509</v>
      </c>
      <c r="CE28" s="1924"/>
      <c r="CF28" s="516"/>
      <c r="CG28" s="1941" t="s">
        <v>2457</v>
      </c>
      <c r="CH28" s="1941"/>
      <c r="CI28" s="516"/>
      <c r="CJ28" s="1925" t="s">
        <v>2510</v>
      </c>
      <c r="CK28" s="1926"/>
      <c r="CM28" s="719" t="s">
        <v>2898</v>
      </c>
      <c r="CN28" s="720" t="s">
        <v>2898</v>
      </c>
      <c r="CO28" s="721" t="s">
        <v>2899</v>
      </c>
      <c r="CP28" s="722" t="s">
        <v>2899</v>
      </c>
      <c r="CQ28" s="723" t="s">
        <v>2900</v>
      </c>
      <c r="CR28" s="724" t="s">
        <v>2900</v>
      </c>
      <c r="CS28" s="725" t="s">
        <v>2901</v>
      </c>
      <c r="CT28" s="726" t="s">
        <v>2901</v>
      </c>
      <c r="CU28" s="516"/>
      <c r="CV28" s="727" t="s">
        <v>2849</v>
      </c>
      <c r="CW28" s="728" t="s">
        <v>2849</v>
      </c>
      <c r="CX28" s="666" t="s">
        <v>2902</v>
      </c>
      <c r="CY28" s="727" t="s">
        <v>2902</v>
      </c>
      <c r="CZ28" s="667">
        <v>0</v>
      </c>
      <c r="DB28" s="528">
        <v>1</v>
      </c>
    </row>
    <row r="29" spans="1:106" ht="21" customHeight="1">
      <c r="A29" s="516"/>
      <c r="B29" s="677" t="s">
        <v>2792</v>
      </c>
      <c r="C29" s="698">
        <f>IF(ISBLANK(D29),"",LARGE(C25:C28,1)+1)</f>
        <v>4</v>
      </c>
      <c r="D29" s="2060" t="s">
        <v>1475</v>
      </c>
      <c r="E29" s="2060"/>
      <c r="F29" s="2060"/>
      <c r="G29" s="2060"/>
      <c r="H29" s="699" t="s">
        <v>2903</v>
      </c>
      <c r="I29" s="700"/>
      <c r="J29" s="701"/>
      <c r="K29" s="702"/>
      <c r="L29" s="2061"/>
      <c r="M29" s="2061"/>
      <c r="N29" s="2065" t="s">
        <v>2904</v>
      </c>
      <c r="O29" s="2065"/>
      <c r="P29" s="2066"/>
      <c r="Q29" s="523"/>
      <c r="R29" s="677" t="s">
        <v>2792</v>
      </c>
      <c r="S29" s="698">
        <f>IF(ISBLANK(T29),"",LARGE(S25:S28,1)+1)</f>
        <v>4</v>
      </c>
      <c r="T29" s="2060" t="s">
        <v>1475</v>
      </c>
      <c r="U29" s="2060"/>
      <c r="V29" s="2060"/>
      <c r="W29" s="2060"/>
      <c r="X29" s="699" t="s">
        <v>2903</v>
      </c>
      <c r="Y29" s="700"/>
      <c r="Z29" s="701"/>
      <c r="AA29" s="702"/>
      <c r="AB29" s="2061"/>
      <c r="AC29" s="2061"/>
      <c r="AD29" s="2065" t="s">
        <v>2904</v>
      </c>
      <c r="AE29" s="2065"/>
      <c r="AF29" s="2066"/>
      <c r="AG29" s="516"/>
      <c r="AH29" s="2071"/>
      <c r="AI29" s="516"/>
      <c r="AJ29" s="1494"/>
      <c r="AK29" s="1494"/>
      <c r="AL29" s="516"/>
      <c r="AM29" s="1475" t="s">
        <v>2905</v>
      </c>
      <c r="AN29" s="1475"/>
      <c r="AO29" s="516"/>
      <c r="AP29" s="1477"/>
      <c r="AQ29" s="547"/>
      <c r="AR29" s="1485" t="s">
        <v>1856</v>
      </c>
      <c r="AS29" s="1485"/>
      <c r="AT29" s="516"/>
      <c r="AU29" s="1477"/>
      <c r="AV29" s="516"/>
      <c r="AW29" s="1491" t="s">
        <v>1845</v>
      </c>
      <c r="AX29" s="1491"/>
      <c r="AY29" s="548"/>
      <c r="AZ29" s="1477"/>
      <c r="BB29" s="1515" t="s">
        <v>1842</v>
      </c>
      <c r="BC29" s="1515"/>
      <c r="BD29" s="516"/>
      <c r="BE29" s="1475" t="s">
        <v>2905</v>
      </c>
      <c r="BF29" s="1475"/>
      <c r="BG29" s="516"/>
      <c r="BH29" s="1485" t="s">
        <v>1856</v>
      </c>
      <c r="BI29" s="1485"/>
      <c r="BJ29" s="516"/>
      <c r="BK29" s="1491" t="s">
        <v>1845</v>
      </c>
      <c r="BL29" s="1491"/>
      <c r="BM29" s="516"/>
      <c r="BN29" s="2005"/>
      <c r="BO29" s="2005"/>
      <c r="BP29" s="516"/>
      <c r="BQ29" s="2001"/>
      <c r="BR29" s="2001"/>
      <c r="BS29" s="516"/>
      <c r="BT29" s="2000"/>
      <c r="BU29" s="2000"/>
      <c r="BV29" s="516"/>
      <c r="BW29" s="1999"/>
      <c r="BX29" s="1999"/>
      <c r="BY29" s="516"/>
      <c r="BZ29" s="2002"/>
      <c r="CA29" s="2002"/>
      <c r="CB29" s="516"/>
      <c r="CC29" s="516"/>
      <c r="CD29" s="2067"/>
      <c r="CE29" s="2067"/>
      <c r="CF29" s="516"/>
      <c r="CG29" s="2064"/>
      <c r="CH29" s="2064"/>
      <c r="CI29" s="516"/>
      <c r="CJ29" s="517" t="s">
        <v>1840</v>
      </c>
      <c r="CK29" s="518"/>
      <c r="CM29" s="729" t="s">
        <v>2906</v>
      </c>
      <c r="CN29" s="730" t="s">
        <v>2906</v>
      </c>
      <c r="CO29" s="731" t="s">
        <v>2907</v>
      </c>
      <c r="CP29" s="732" t="s">
        <v>2907</v>
      </c>
      <c r="CQ29" s="733" t="s">
        <v>2908</v>
      </c>
      <c r="CR29" s="734" t="s">
        <v>2908</v>
      </c>
      <c r="CS29" s="735" t="s">
        <v>2909</v>
      </c>
      <c r="CT29" s="736" t="s">
        <v>2909</v>
      </c>
      <c r="CU29" s="516"/>
      <c r="CV29" s="737" t="s">
        <v>2856</v>
      </c>
      <c r="CW29" s="738" t="s">
        <v>2856</v>
      </c>
      <c r="CX29" s="666" t="s">
        <v>2910</v>
      </c>
      <c r="CY29" s="737" t="s">
        <v>2910</v>
      </c>
      <c r="CZ29" s="667">
        <v>0</v>
      </c>
      <c r="DB29" s="528">
        <v>1</v>
      </c>
    </row>
    <row r="30" spans="1:106" ht="21" customHeight="1" thickBot="1">
      <c r="A30" s="516"/>
      <c r="B30" s="677" t="s">
        <v>2792</v>
      </c>
      <c r="C30" s="698">
        <f>IF(ISBLANK(D30),"",LARGE(C25:C29,1)+1)</f>
        <v>5</v>
      </c>
      <c r="D30" s="2060" t="s">
        <v>2911</v>
      </c>
      <c r="E30" s="2060"/>
      <c r="F30" s="2060"/>
      <c r="G30" s="2060"/>
      <c r="H30" s="699" t="s">
        <v>2912</v>
      </c>
      <c r="I30" s="700"/>
      <c r="J30" s="701"/>
      <c r="K30" s="702">
        <v>140</v>
      </c>
      <c r="L30" s="2061">
        <v>65</v>
      </c>
      <c r="M30" s="2061"/>
      <c r="N30" s="2062"/>
      <c r="O30" s="2062"/>
      <c r="P30" s="2063"/>
      <c r="Q30" s="523"/>
      <c r="R30" s="677" t="s">
        <v>2792</v>
      </c>
      <c r="S30" s="698">
        <f>IF(ISBLANK(T30),"",LARGE(S25:S29,1)+1)</f>
        <v>5</v>
      </c>
      <c r="T30" s="2060" t="s">
        <v>2911</v>
      </c>
      <c r="U30" s="2060"/>
      <c r="V30" s="2060"/>
      <c r="W30" s="2060"/>
      <c r="X30" s="699" t="s">
        <v>2912</v>
      </c>
      <c r="Y30" s="700"/>
      <c r="Z30" s="701"/>
      <c r="AA30" s="702">
        <v>140</v>
      </c>
      <c r="AB30" s="2061">
        <v>65</v>
      </c>
      <c r="AC30" s="2061"/>
      <c r="AD30" s="2062"/>
      <c r="AE30" s="2062"/>
      <c r="AF30" s="2063"/>
      <c r="AG30" s="516"/>
      <c r="AH30" s="2006" t="s">
        <v>2913</v>
      </c>
      <c r="AI30" s="516"/>
      <c r="AJ30" s="552"/>
      <c r="AK30" s="552"/>
      <c r="AL30" s="516"/>
      <c r="AM30" s="1476"/>
      <c r="AN30" s="1476"/>
      <c r="AO30" s="516"/>
      <c r="AP30" s="1478"/>
      <c r="AQ30" s="547"/>
      <c r="AR30" s="1486"/>
      <c r="AS30" s="1486"/>
      <c r="AT30" s="516"/>
      <c r="AU30" s="1478"/>
      <c r="AV30" s="516"/>
      <c r="AW30" s="1492"/>
      <c r="AX30" s="1492"/>
      <c r="AY30" s="548"/>
      <c r="AZ30" s="1478"/>
      <c r="BB30" s="1516"/>
      <c r="BC30" s="1516"/>
      <c r="BD30" s="516"/>
      <c r="BE30" s="1476"/>
      <c r="BF30" s="1476"/>
      <c r="BG30" s="516"/>
      <c r="BH30" s="1486"/>
      <c r="BI30" s="1486"/>
      <c r="BJ30" s="516"/>
      <c r="BK30" s="1492"/>
      <c r="BL30" s="1492"/>
      <c r="BM30" s="516"/>
      <c r="BP30" s="516"/>
      <c r="BS30" s="516"/>
      <c r="BV30" s="516"/>
      <c r="BY30" s="516"/>
      <c r="CB30" s="516"/>
      <c r="CC30" s="516"/>
      <c r="CF30" s="516"/>
      <c r="CI30" s="516"/>
      <c r="CJ30" s="1925" t="s">
        <v>1853</v>
      </c>
      <c r="CK30" s="1926"/>
      <c r="CM30" s="739" t="s">
        <v>2914</v>
      </c>
      <c r="CN30" s="740" t="s">
        <v>2914</v>
      </c>
      <c r="CO30" s="741" t="s">
        <v>2915</v>
      </c>
      <c r="CP30" s="742" t="s">
        <v>2915</v>
      </c>
      <c r="CQ30" s="743" t="s">
        <v>2916</v>
      </c>
      <c r="CR30" s="744" t="s">
        <v>2916</v>
      </c>
      <c r="CS30" s="745" t="s">
        <v>2917</v>
      </c>
      <c r="CT30" s="746" t="s">
        <v>2917</v>
      </c>
      <c r="CU30" s="516"/>
      <c r="CV30" s="747" t="s">
        <v>2869</v>
      </c>
      <c r="CW30" s="748" t="s">
        <v>2869</v>
      </c>
      <c r="CX30" s="666" t="s">
        <v>2918</v>
      </c>
      <c r="CY30" s="747" t="s">
        <v>2918</v>
      </c>
      <c r="CZ30" s="667">
        <v>0</v>
      </c>
      <c r="DB30" s="528">
        <v>1</v>
      </c>
    </row>
    <row r="31" spans="1:106" ht="21" customHeight="1" thickBot="1">
      <c r="A31" s="516"/>
      <c r="B31" s="677" t="s">
        <v>2792</v>
      </c>
      <c r="C31" s="2057" t="s">
        <v>2919</v>
      </c>
      <c r="D31" s="2057"/>
      <c r="E31" s="2057"/>
      <c r="F31" s="2058" t="s">
        <v>2920</v>
      </c>
      <c r="G31" s="2058"/>
      <c r="H31" s="2058"/>
      <c r="I31" s="2058"/>
      <c r="J31" s="2058"/>
      <c r="K31" s="2058"/>
      <c r="L31" s="2058"/>
      <c r="M31" s="2058"/>
      <c r="N31" s="2058"/>
      <c r="O31" s="2058"/>
      <c r="P31" s="2059"/>
      <c r="Q31" s="523"/>
      <c r="R31" s="677" t="s">
        <v>2792</v>
      </c>
      <c r="S31" s="2057" t="s">
        <v>2919</v>
      </c>
      <c r="T31" s="2057"/>
      <c r="U31" s="2057"/>
      <c r="V31" s="2058" t="s">
        <v>2920</v>
      </c>
      <c r="W31" s="2058"/>
      <c r="X31" s="2058"/>
      <c r="Y31" s="2058"/>
      <c r="Z31" s="2058"/>
      <c r="AA31" s="2058"/>
      <c r="AB31" s="2058"/>
      <c r="AC31" s="2058"/>
      <c r="AD31" s="2058"/>
      <c r="AE31" s="2058"/>
      <c r="AF31" s="2059"/>
      <c r="AG31" s="516"/>
      <c r="AH31" s="2006"/>
      <c r="AI31" s="516"/>
      <c r="AJ31" s="1489" t="s">
        <v>2094</v>
      </c>
      <c r="AK31" s="1489"/>
      <c r="AL31" s="516"/>
      <c r="AM31" s="534">
        <v>1</v>
      </c>
      <c r="AN31" s="534">
        <v>1</v>
      </c>
      <c r="AO31" s="516"/>
      <c r="AP31" s="534">
        <v>1</v>
      </c>
      <c r="AQ31" s="534"/>
      <c r="AR31" s="534">
        <v>1</v>
      </c>
      <c r="AS31" s="534">
        <v>1</v>
      </c>
      <c r="AT31" s="516"/>
      <c r="AU31" s="534">
        <v>1</v>
      </c>
      <c r="AV31" s="516"/>
      <c r="AW31" s="534">
        <v>1</v>
      </c>
      <c r="AX31" s="534">
        <v>1</v>
      </c>
      <c r="AY31" s="534">
        <v>1</v>
      </c>
      <c r="AZ31" s="534">
        <v>1</v>
      </c>
      <c r="BB31" s="534">
        <v>1</v>
      </c>
      <c r="BC31" s="534">
        <v>1</v>
      </c>
      <c r="BD31" s="516"/>
      <c r="BE31" s="534">
        <v>1</v>
      </c>
      <c r="BF31" s="534">
        <v>1</v>
      </c>
      <c r="BG31" s="516"/>
      <c r="BH31" s="534">
        <v>1</v>
      </c>
      <c r="BI31" s="534">
        <v>1</v>
      </c>
      <c r="BJ31" s="516"/>
      <c r="BK31" s="534">
        <v>1</v>
      </c>
      <c r="BL31" s="534">
        <v>1</v>
      </c>
      <c r="BM31" s="516"/>
      <c r="BN31" s="2004" t="s">
        <v>2921</v>
      </c>
      <c r="BO31" s="2004"/>
      <c r="BP31" s="516"/>
      <c r="BQ31" s="1913" t="s">
        <v>2922</v>
      </c>
      <c r="BR31" s="1913"/>
      <c r="BS31" s="516"/>
      <c r="BT31" s="1909" t="s">
        <v>2896</v>
      </c>
      <c r="BU31" s="1909"/>
      <c r="BV31" s="516"/>
      <c r="BW31" s="1907" t="s">
        <v>366</v>
      </c>
      <c r="BX31" s="1907"/>
      <c r="BY31" s="516"/>
      <c r="BZ31" s="1914" t="s">
        <v>2923</v>
      </c>
      <c r="CA31" s="1914"/>
      <c r="CB31" s="516"/>
      <c r="CC31" s="516"/>
      <c r="CD31" s="2050" t="s">
        <v>2522</v>
      </c>
      <c r="CE31" s="2050"/>
      <c r="CF31" s="516"/>
      <c r="CG31" s="2052" t="s">
        <v>2523</v>
      </c>
      <c r="CH31" s="2052"/>
      <c r="CI31" s="516"/>
      <c r="CJ31" s="2054" t="s">
        <v>2524</v>
      </c>
      <c r="CK31" s="1928"/>
      <c r="CM31" s="660" t="s">
        <v>2924</v>
      </c>
      <c r="CN31" s="661" t="s">
        <v>2924</v>
      </c>
      <c r="CO31" s="749" t="s">
        <v>2925</v>
      </c>
      <c r="CP31" s="750" t="s">
        <v>2925</v>
      </c>
      <c r="CQ31" s="751" t="s">
        <v>2926</v>
      </c>
      <c r="CR31" s="752" t="s">
        <v>2926</v>
      </c>
      <c r="CS31" s="690" t="s">
        <v>2927</v>
      </c>
      <c r="CT31" s="691" t="s">
        <v>2927</v>
      </c>
      <c r="CU31" s="516"/>
      <c r="CV31" s="753" t="s">
        <v>2881</v>
      </c>
      <c r="CW31" s="754" t="s">
        <v>2881</v>
      </c>
      <c r="CX31" s="666" t="s">
        <v>2928</v>
      </c>
      <c r="CY31" s="753" t="s">
        <v>2928</v>
      </c>
      <c r="CZ31" s="667">
        <v>204</v>
      </c>
      <c r="DB31" s="528">
        <v>1</v>
      </c>
    </row>
    <row r="32" spans="1:106" ht="21" customHeight="1" thickBot="1">
      <c r="A32" s="516"/>
      <c r="B32" s="677" t="s">
        <v>2792</v>
      </c>
      <c r="C32" s="646" t="s">
        <v>2808</v>
      </c>
      <c r="D32" s="2055" t="s">
        <v>2929</v>
      </c>
      <c r="E32" s="2055"/>
      <c r="F32" s="2055"/>
      <c r="G32" s="2055"/>
      <c r="H32" s="2055"/>
      <c r="I32" s="2055"/>
      <c r="J32" s="2055"/>
      <c r="K32" s="2055"/>
      <c r="L32" s="2055"/>
      <c r="M32" s="2055"/>
      <c r="N32" s="2055"/>
      <c r="O32" s="2055"/>
      <c r="P32" s="2056"/>
      <c r="Q32" s="523"/>
      <c r="R32" s="677" t="str">
        <f>IF(S65&gt;0,"A","►")</f>
        <v>A</v>
      </c>
      <c r="S32" s="755">
        <v>0</v>
      </c>
      <c r="T32" s="756" t="s">
        <v>2930</v>
      </c>
      <c r="U32" s="757"/>
      <c r="V32" s="757"/>
      <c r="W32" s="757"/>
      <c r="X32" s="757"/>
      <c r="Y32" s="757"/>
      <c r="Z32" s="755">
        <f>MAX(S33:S64)</f>
        <v>3</v>
      </c>
      <c r="AA32" s="756" t="s">
        <v>2930</v>
      </c>
      <c r="AB32" s="757"/>
      <c r="AC32" s="757"/>
      <c r="AD32" s="758"/>
      <c r="AE32" s="758"/>
      <c r="AF32" s="759"/>
      <c r="AG32" s="516"/>
      <c r="AH32" s="2006"/>
      <c r="AI32" s="516"/>
      <c r="AJ32" s="1490"/>
      <c r="AK32" s="1490"/>
      <c r="AL32" s="516"/>
      <c r="AM32" s="1475" t="s">
        <v>1855</v>
      </c>
      <c r="AN32" s="1475"/>
      <c r="AO32" s="516"/>
      <c r="AP32" s="1477"/>
      <c r="AQ32" s="547"/>
      <c r="AR32" s="1485" t="s">
        <v>2931</v>
      </c>
      <c r="AS32" s="1485"/>
      <c r="AT32" s="516"/>
      <c r="AU32" s="1477"/>
      <c r="AV32" s="516"/>
      <c r="AW32" s="1491" t="s">
        <v>1872</v>
      </c>
      <c r="AX32" s="1491"/>
      <c r="AY32" s="548"/>
      <c r="AZ32" s="1477"/>
      <c r="BB32" s="1513" t="s">
        <v>1809</v>
      </c>
      <c r="BC32" s="1513"/>
      <c r="BD32" s="516"/>
      <c r="BE32" s="1475" t="s">
        <v>1855</v>
      </c>
      <c r="BF32" s="1475"/>
      <c r="BG32" s="516"/>
      <c r="BH32" s="1485" t="s">
        <v>2931</v>
      </c>
      <c r="BI32" s="1485"/>
      <c r="BJ32" s="516"/>
      <c r="BK32" s="1491" t="s">
        <v>1872</v>
      </c>
      <c r="BL32" s="1491"/>
      <c r="BM32" s="516"/>
      <c r="BN32" s="2005"/>
      <c r="BO32" s="2005"/>
      <c r="BP32" s="516"/>
      <c r="BQ32" s="2001"/>
      <c r="BR32" s="2001"/>
      <c r="BS32" s="516"/>
      <c r="BT32" s="2000"/>
      <c r="BU32" s="2000"/>
      <c r="BV32" s="516"/>
      <c r="BW32" s="1999"/>
      <c r="BX32" s="1999"/>
      <c r="BY32" s="516"/>
      <c r="BZ32" s="2002"/>
      <c r="CA32" s="2002"/>
      <c r="CB32" s="516"/>
      <c r="CC32" s="516"/>
      <c r="CD32" s="2051"/>
      <c r="CE32" s="2051"/>
      <c r="CF32" s="516"/>
      <c r="CG32" s="2053"/>
      <c r="CH32" s="2053"/>
      <c r="CI32" s="516"/>
      <c r="CJ32" s="519">
        <v>12</v>
      </c>
      <c r="CK32" s="520">
        <v>12</v>
      </c>
      <c r="CM32" s="760" t="s">
        <v>2932</v>
      </c>
      <c r="CN32" s="761" t="s">
        <v>2932</v>
      </c>
      <c r="CO32" s="762" t="s">
        <v>2841</v>
      </c>
      <c r="CP32" s="763" t="s">
        <v>2841</v>
      </c>
      <c r="CQ32" s="764" t="s">
        <v>2933</v>
      </c>
      <c r="CR32" s="765" t="s">
        <v>2933</v>
      </c>
      <c r="CS32" s="766" t="s">
        <v>2934</v>
      </c>
      <c r="CT32" s="767" t="s">
        <v>2934</v>
      </c>
      <c r="CU32" s="516"/>
      <c r="CV32" s="768" t="s">
        <v>2890</v>
      </c>
      <c r="CW32" s="769" t="s">
        <v>2890</v>
      </c>
      <c r="CX32" s="770" t="s">
        <v>2935</v>
      </c>
      <c r="CY32" s="768" t="s">
        <v>2935</v>
      </c>
      <c r="CZ32" s="771">
        <v>204</v>
      </c>
      <c r="DB32" s="528">
        <v>1</v>
      </c>
    </row>
    <row r="33" spans="1:106" ht="21" customHeight="1" thickBot="1">
      <c r="A33" s="516"/>
      <c r="B33" s="677" t="s">
        <v>2792</v>
      </c>
      <c r="C33" s="2046" t="s">
        <v>2936</v>
      </c>
      <c r="D33" s="2047"/>
      <c r="E33" s="2047"/>
      <c r="F33" s="2047"/>
      <c r="G33" s="2047"/>
      <c r="H33" s="2047"/>
      <c r="I33" s="2048" t="s">
        <v>2937</v>
      </c>
      <c r="J33" s="2048"/>
      <c r="K33" s="2048"/>
      <c r="L33" s="2048"/>
      <c r="M33" s="2048"/>
      <c r="N33" s="2048"/>
      <c r="O33" s="2048"/>
      <c r="P33" s="2049"/>
      <c r="Q33" s="523"/>
      <c r="R33" s="772" t="str">
        <f t="shared" ref="R33:R63" si="4">IF(T33&lt;&gt;"","A",IF(U33&lt;&gt;"","A",IF(V33&lt;&gt;"","A",IF(AA33&lt;&gt;"","A",IF(AB33&lt;&gt;"","A",IF(AC33&lt;&gt;"","A","►"))))))</f>
        <v>A</v>
      </c>
      <c r="S33" s="698">
        <f>IF(ISBLANK(T33),"",LARGE(S32:S32,1)+1)</f>
        <v>1</v>
      </c>
      <c r="T33" s="773" t="s">
        <v>2938</v>
      </c>
      <c r="U33" s="774"/>
      <c r="V33" s="775"/>
      <c r="W33" s="775"/>
      <c r="X33" s="776"/>
      <c r="Y33" s="776"/>
      <c r="Z33" s="698" t="str">
        <f>IF(ISBLANK(AA33),"",LARGE(Z32:Z32,1)+1)</f>
        <v/>
      </c>
      <c r="AA33" s="773"/>
      <c r="AB33" s="774"/>
      <c r="AC33" s="774"/>
      <c r="AD33" s="777"/>
      <c r="AE33" s="777"/>
      <c r="AF33" s="778"/>
      <c r="AG33" s="516"/>
      <c r="AH33" s="2006"/>
      <c r="AI33" s="516"/>
      <c r="AJ33" s="552"/>
      <c r="AK33" s="552"/>
      <c r="AL33" s="516"/>
      <c r="AM33" s="1476"/>
      <c r="AN33" s="1476"/>
      <c r="AO33" s="516"/>
      <c r="AP33" s="1478"/>
      <c r="AQ33" s="547"/>
      <c r="AR33" s="1486"/>
      <c r="AS33" s="1486"/>
      <c r="AT33" s="516"/>
      <c r="AU33" s="1478"/>
      <c r="AV33" s="516"/>
      <c r="AW33" s="1492"/>
      <c r="AX33" s="1492"/>
      <c r="AY33" s="548"/>
      <c r="AZ33" s="1478"/>
      <c r="BB33" s="1514"/>
      <c r="BC33" s="1514"/>
      <c r="BD33" s="516"/>
      <c r="BE33" s="1476"/>
      <c r="BF33" s="1476"/>
      <c r="BG33" s="516"/>
      <c r="BH33" s="1486"/>
      <c r="BI33" s="1486"/>
      <c r="BJ33" s="516"/>
      <c r="BK33" s="1492"/>
      <c r="BL33" s="1492"/>
      <c r="BM33" s="516"/>
      <c r="BP33" s="516"/>
      <c r="BS33" s="516"/>
      <c r="BV33" s="516"/>
      <c r="BY33" s="516"/>
      <c r="CB33" s="516"/>
      <c r="CC33" s="516"/>
      <c r="CF33" s="516"/>
      <c r="CI33" s="516"/>
      <c r="CJ33" s="516"/>
      <c r="CK33" s="516"/>
      <c r="CL33" s="516"/>
      <c r="CM33" s="779" t="s">
        <v>2939</v>
      </c>
      <c r="CN33" s="780" t="s">
        <v>2939</v>
      </c>
      <c r="CO33" s="781" t="s">
        <v>2851</v>
      </c>
      <c r="CP33" s="782" t="s">
        <v>2851</v>
      </c>
      <c r="CQ33" s="783" t="s">
        <v>2940</v>
      </c>
      <c r="CR33" s="784" t="s">
        <v>2940</v>
      </c>
      <c r="CS33" s="785" t="s">
        <v>2941</v>
      </c>
      <c r="CT33" s="786" t="s">
        <v>2941</v>
      </c>
      <c r="CU33" s="516"/>
      <c r="CV33" s="787" t="s">
        <v>2900</v>
      </c>
      <c r="CW33" s="788" t="s">
        <v>2900</v>
      </c>
      <c r="CX33" s="789" t="s">
        <v>2942</v>
      </c>
      <c r="CY33" s="787" t="s">
        <v>2942</v>
      </c>
      <c r="CZ33" s="790">
        <v>255</v>
      </c>
      <c r="DB33" s="528">
        <v>1</v>
      </c>
    </row>
    <row r="34" spans="1:106" ht="21" customHeight="1" thickBot="1">
      <c r="A34" s="516"/>
      <c r="B34" s="677" t="s">
        <v>2792</v>
      </c>
      <c r="C34" s="2035" t="s">
        <v>2943</v>
      </c>
      <c r="D34" s="2036"/>
      <c r="E34" s="2036"/>
      <c r="F34" s="2036"/>
      <c r="G34" s="2036"/>
      <c r="H34" s="791" t="s">
        <v>2944</v>
      </c>
      <c r="I34" s="2036" t="s">
        <v>2945</v>
      </c>
      <c r="J34" s="2036"/>
      <c r="K34" s="2036"/>
      <c r="L34" s="2037"/>
      <c r="M34" s="2038" t="s">
        <v>2946</v>
      </c>
      <c r="N34" s="2037"/>
      <c r="O34" s="2038" t="s">
        <v>2947</v>
      </c>
      <c r="P34" s="2039"/>
      <c r="Q34" s="523"/>
      <c r="R34" s="772" t="str">
        <f t="shared" si="4"/>
        <v>A</v>
      </c>
      <c r="S34" s="698">
        <f>IF(ISBLANK(T34),"",LARGE(S32:S33,1)+1)</f>
        <v>2</v>
      </c>
      <c r="T34" s="773" t="s">
        <v>2948</v>
      </c>
      <c r="U34" s="774"/>
      <c r="V34" s="774"/>
      <c r="W34" s="774"/>
      <c r="X34" s="776"/>
      <c r="Y34" s="776"/>
      <c r="Z34" s="698" t="str">
        <f>IF(ISBLANK(AA34),"",LARGE(Z32:Z33,1)+1)</f>
        <v/>
      </c>
      <c r="AA34" s="773"/>
      <c r="AB34" s="774"/>
      <c r="AC34" s="774"/>
      <c r="AD34" s="777"/>
      <c r="AE34" s="777"/>
      <c r="AF34" s="778"/>
      <c r="AG34" s="516"/>
      <c r="AH34" s="792"/>
      <c r="AI34" s="516"/>
      <c r="AJ34" s="1480" t="s">
        <v>2166</v>
      </c>
      <c r="AK34" s="1480"/>
      <c r="AL34" s="516"/>
      <c r="AM34" s="534">
        <v>1</v>
      </c>
      <c r="AN34" s="534">
        <v>1</v>
      </c>
      <c r="AO34" s="516"/>
      <c r="AP34" s="534">
        <v>1</v>
      </c>
      <c r="AQ34" s="534"/>
      <c r="AR34" s="534">
        <v>1</v>
      </c>
      <c r="AS34" s="534">
        <v>1</v>
      </c>
      <c r="AT34" s="516"/>
      <c r="AU34" s="534">
        <v>1</v>
      </c>
      <c r="AV34" s="516"/>
      <c r="AW34" s="534">
        <v>1</v>
      </c>
      <c r="AX34" s="534">
        <v>1</v>
      </c>
      <c r="AY34" s="534">
        <v>1</v>
      </c>
      <c r="AZ34" s="534">
        <v>1</v>
      </c>
      <c r="BB34" s="534">
        <v>1</v>
      </c>
      <c r="BC34" s="534">
        <v>1</v>
      </c>
      <c r="BD34" s="516"/>
      <c r="BE34" s="534">
        <v>1</v>
      </c>
      <c r="BF34" s="534">
        <v>1</v>
      </c>
      <c r="BG34" s="516"/>
      <c r="BH34" s="534">
        <v>1</v>
      </c>
      <c r="BI34" s="534">
        <v>1</v>
      </c>
      <c r="BJ34" s="516"/>
      <c r="BK34" s="534">
        <v>1</v>
      </c>
      <c r="BL34" s="534">
        <v>1</v>
      </c>
      <c r="BM34" s="516"/>
      <c r="BN34" s="2004" t="s">
        <v>2949</v>
      </c>
      <c r="BO34" s="2004"/>
      <c r="BP34" s="516"/>
      <c r="BQ34" s="1913" t="s">
        <v>2950</v>
      </c>
      <c r="BR34" s="1913"/>
      <c r="BS34" s="516"/>
      <c r="BT34" s="1909" t="s">
        <v>366</v>
      </c>
      <c r="BU34" s="1909"/>
      <c r="BV34" s="516"/>
      <c r="BW34" s="1907" t="s">
        <v>2951</v>
      </c>
      <c r="BX34" s="1907"/>
      <c r="BY34" s="516"/>
      <c r="BZ34" s="1914" t="s">
        <v>2952</v>
      </c>
      <c r="CA34" s="1914"/>
      <c r="CB34" s="516"/>
      <c r="CC34" s="516"/>
      <c r="CD34" s="2031" t="s">
        <v>2536</v>
      </c>
      <c r="CE34" s="2031"/>
      <c r="CF34" s="516"/>
      <c r="CG34" s="2033" t="s">
        <v>2537</v>
      </c>
      <c r="CH34" s="2033"/>
      <c r="CI34" s="516"/>
      <c r="CJ34" s="516"/>
      <c r="CK34" s="516"/>
      <c r="CL34" s="516"/>
      <c r="CM34" s="793" t="s">
        <v>2953</v>
      </c>
      <c r="CN34" s="794" t="s">
        <v>2953</v>
      </c>
      <c r="CO34" s="795" t="s">
        <v>2858</v>
      </c>
      <c r="CP34" s="796" t="s">
        <v>2858</v>
      </c>
      <c r="CQ34" s="797" t="s">
        <v>2954</v>
      </c>
      <c r="CR34" s="798" t="s">
        <v>2954</v>
      </c>
      <c r="CS34" s="799"/>
      <c r="CT34" s="799"/>
      <c r="CU34" s="516"/>
      <c r="CV34" s="800" t="s">
        <v>2908</v>
      </c>
      <c r="CW34" s="801" t="s">
        <v>2908</v>
      </c>
      <c r="CX34" s="789" t="s">
        <v>2955</v>
      </c>
      <c r="CY34" s="800" t="s">
        <v>2955</v>
      </c>
      <c r="CZ34" s="790">
        <v>153</v>
      </c>
      <c r="DB34" s="528">
        <v>1</v>
      </c>
    </row>
    <row r="35" spans="1:106" ht="21" customHeight="1">
      <c r="A35" s="516"/>
      <c r="B35" s="677" t="s">
        <v>2792</v>
      </c>
      <c r="C35" s="2040"/>
      <c r="D35" s="2041"/>
      <c r="E35" s="2041"/>
      <c r="F35" s="2041"/>
      <c r="G35" s="2041"/>
      <c r="H35" s="802"/>
      <c r="I35" s="2041"/>
      <c r="J35" s="2041"/>
      <c r="K35" s="2041"/>
      <c r="L35" s="2042"/>
      <c r="M35" s="2043"/>
      <c r="N35" s="2042"/>
      <c r="O35" s="2044">
        <v>5.2083333333333336E-2</v>
      </c>
      <c r="P35" s="2045"/>
      <c r="Q35" s="523"/>
      <c r="R35" s="772" t="str">
        <f t="shared" si="4"/>
        <v>A</v>
      </c>
      <c r="S35" s="698">
        <f>IF(ISBLANK(T35),"",LARGE(S32:S34,1)+1)</f>
        <v>3</v>
      </c>
      <c r="T35" s="773" t="s">
        <v>2956</v>
      </c>
      <c r="U35" s="774"/>
      <c r="V35" s="774"/>
      <c r="W35" s="774"/>
      <c r="X35" s="776"/>
      <c r="Y35" s="776"/>
      <c r="Z35" s="698" t="str">
        <f>IF(ISBLANK(AA35),"",LARGE(Z32:Z34,1)+1)</f>
        <v/>
      </c>
      <c r="AA35" s="773"/>
      <c r="AB35" s="774"/>
      <c r="AC35" s="774"/>
      <c r="AD35" s="777"/>
      <c r="AE35" s="777"/>
      <c r="AF35" s="778"/>
      <c r="AG35" s="516"/>
      <c r="AH35" s="792"/>
      <c r="AI35" s="516"/>
      <c r="AJ35" s="1481"/>
      <c r="AK35" s="1481"/>
      <c r="AL35" s="516"/>
      <c r="AM35" s="1475" t="s">
        <v>1899</v>
      </c>
      <c r="AN35" s="1475"/>
      <c r="AO35" s="516"/>
      <c r="AP35" s="1477"/>
      <c r="AQ35" s="547"/>
      <c r="AR35" s="1485" t="s">
        <v>2957</v>
      </c>
      <c r="AS35" s="1485"/>
      <c r="AT35" s="516"/>
      <c r="AU35" s="1477"/>
      <c r="AV35" s="516"/>
      <c r="AW35" s="1491" t="s">
        <v>2958</v>
      </c>
      <c r="AX35" s="1491"/>
      <c r="AY35" s="548"/>
      <c r="AZ35" s="1477"/>
      <c r="BB35" s="1511" t="s">
        <v>1898</v>
      </c>
      <c r="BC35" s="1511"/>
      <c r="BD35" s="516"/>
      <c r="BE35" s="1475" t="s">
        <v>1899</v>
      </c>
      <c r="BF35" s="1475"/>
      <c r="BG35" s="516"/>
      <c r="BH35" s="1485" t="s">
        <v>2957</v>
      </c>
      <c r="BI35" s="1485"/>
      <c r="BJ35" s="516"/>
      <c r="BK35" s="1491" t="s">
        <v>2958</v>
      </c>
      <c r="BL35" s="1491"/>
      <c r="BM35" s="516"/>
      <c r="BN35" s="2005"/>
      <c r="BO35" s="2005"/>
      <c r="BP35" s="516"/>
      <c r="BQ35" s="2001"/>
      <c r="BR35" s="2001"/>
      <c r="BS35" s="516"/>
      <c r="BT35" s="2000"/>
      <c r="BU35" s="2000"/>
      <c r="BV35" s="516"/>
      <c r="BW35" s="1999"/>
      <c r="BX35" s="1999"/>
      <c r="BY35" s="516"/>
      <c r="BZ35" s="2002"/>
      <c r="CA35" s="2002"/>
      <c r="CB35" s="516"/>
      <c r="CC35" s="516"/>
      <c r="CD35" s="2032"/>
      <c r="CE35" s="2032"/>
      <c r="CF35" s="516"/>
      <c r="CG35" s="2034"/>
      <c r="CH35" s="2034"/>
      <c r="CI35" s="516"/>
      <c r="CJ35" s="516"/>
      <c r="CK35" s="516"/>
      <c r="CL35" s="516"/>
      <c r="CM35" s="803" t="s">
        <v>2959</v>
      </c>
      <c r="CN35" s="804" t="s">
        <v>2959</v>
      </c>
      <c r="CO35" s="805" t="s">
        <v>2871</v>
      </c>
      <c r="CP35" s="806" t="s">
        <v>2871</v>
      </c>
      <c r="CQ35" s="807" t="s">
        <v>2960</v>
      </c>
      <c r="CR35" s="808" t="s">
        <v>2960</v>
      </c>
      <c r="CS35" s="799"/>
      <c r="CT35" s="799"/>
      <c r="CU35" s="516"/>
      <c r="CV35" s="809" t="s">
        <v>2916</v>
      </c>
      <c r="CW35" s="810" t="s">
        <v>2916</v>
      </c>
      <c r="CX35" s="789" t="s">
        <v>2961</v>
      </c>
      <c r="CY35" s="809" t="s">
        <v>2961</v>
      </c>
      <c r="CZ35" s="790">
        <v>255</v>
      </c>
      <c r="DB35" s="528">
        <v>1</v>
      </c>
    </row>
    <row r="36" spans="1:106" ht="21" customHeight="1" thickBot="1">
      <c r="A36" s="516"/>
      <c r="B36" s="677" t="s">
        <v>2792</v>
      </c>
      <c r="C36" s="811" t="s">
        <v>2919</v>
      </c>
      <c r="D36" s="812"/>
      <c r="E36" s="812"/>
      <c r="F36" s="812"/>
      <c r="G36" s="812"/>
      <c r="H36" s="812"/>
      <c r="I36" s="812"/>
      <c r="J36" s="812"/>
      <c r="K36" s="812"/>
      <c r="L36" s="812"/>
      <c r="M36" s="812"/>
      <c r="N36" s="812"/>
      <c r="O36" s="812"/>
      <c r="P36" s="813"/>
      <c r="Q36" s="523"/>
      <c r="R36" s="772" t="str">
        <f t="shared" si="4"/>
        <v>A</v>
      </c>
      <c r="S36" s="698" t="str">
        <f>IF(ISBLANK(T36),"",LARGE(S32:S35,1)+1)</f>
        <v/>
      </c>
      <c r="T36" s="773"/>
      <c r="U36" s="774" t="s">
        <v>2962</v>
      </c>
      <c r="V36" s="774"/>
      <c r="W36" s="774"/>
      <c r="X36" s="776"/>
      <c r="Y36" s="776"/>
      <c r="Z36" s="698" t="str">
        <f>IF(ISBLANK(AA36),"",LARGE(Z32:Z35,1)+1)</f>
        <v/>
      </c>
      <c r="AA36" s="773"/>
      <c r="AB36" s="774"/>
      <c r="AC36" s="774"/>
      <c r="AD36" s="777"/>
      <c r="AE36" s="777"/>
      <c r="AF36" s="778"/>
      <c r="AG36" s="516"/>
      <c r="AH36" s="792"/>
      <c r="AI36" s="516"/>
      <c r="AJ36" s="525">
        <v>1</v>
      </c>
      <c r="AK36" s="525">
        <v>1</v>
      </c>
      <c r="AL36" s="516"/>
      <c r="AM36" s="1476"/>
      <c r="AN36" s="1476"/>
      <c r="AO36" s="516"/>
      <c r="AP36" s="1478"/>
      <c r="AQ36" s="547"/>
      <c r="AR36" s="1486"/>
      <c r="AS36" s="1486"/>
      <c r="AT36" s="516"/>
      <c r="AU36" s="1478"/>
      <c r="AV36" s="516"/>
      <c r="AW36" s="1492"/>
      <c r="AX36" s="1492"/>
      <c r="AY36" s="548"/>
      <c r="AZ36" s="1478"/>
      <c r="BB36" s="1512"/>
      <c r="BC36" s="1512"/>
      <c r="BD36" s="516"/>
      <c r="BE36" s="1476"/>
      <c r="BF36" s="1476"/>
      <c r="BG36" s="516"/>
      <c r="BH36" s="1486"/>
      <c r="BI36" s="1486"/>
      <c r="BJ36" s="516"/>
      <c r="BK36" s="1492"/>
      <c r="BL36" s="1492"/>
      <c r="BM36" s="516"/>
      <c r="BP36" s="516"/>
      <c r="BS36" s="516"/>
      <c r="BV36" s="516"/>
      <c r="BY36" s="516"/>
      <c r="CB36" s="516"/>
      <c r="CC36" s="516"/>
      <c r="CD36" s="516"/>
      <c r="CE36" s="516"/>
      <c r="CF36" s="516"/>
      <c r="CG36" s="516"/>
      <c r="CH36" s="516"/>
      <c r="CI36" s="516"/>
      <c r="CJ36" s="516"/>
      <c r="CK36" s="516"/>
      <c r="CL36" s="516"/>
      <c r="CM36" s="814" t="s">
        <v>2963</v>
      </c>
      <c r="CN36" s="815" t="s">
        <v>2963</v>
      </c>
      <c r="CO36" s="803" t="s">
        <v>2883</v>
      </c>
      <c r="CP36" s="804" t="s">
        <v>2883</v>
      </c>
      <c r="CQ36" s="816" t="s">
        <v>2964</v>
      </c>
      <c r="CR36" s="817" t="s">
        <v>2964</v>
      </c>
      <c r="CS36" s="799"/>
      <c r="CT36" s="818"/>
      <c r="CU36" s="516"/>
      <c r="CV36" s="819" t="s">
        <v>2926</v>
      </c>
      <c r="CW36" s="820" t="s">
        <v>2926</v>
      </c>
      <c r="CX36" s="789" t="s">
        <v>2965</v>
      </c>
      <c r="CY36" s="819" t="s">
        <v>2965</v>
      </c>
      <c r="CZ36" s="790">
        <v>204</v>
      </c>
      <c r="DB36" s="528">
        <v>1</v>
      </c>
    </row>
    <row r="37" spans="1:106" ht="21" customHeight="1" thickBot="1">
      <c r="A37" s="516"/>
      <c r="B37" s="677" t="s">
        <v>2792</v>
      </c>
      <c r="C37" s="2027" t="s">
        <v>2966</v>
      </c>
      <c r="D37" s="2027"/>
      <c r="E37" s="2027"/>
      <c r="F37" s="2027"/>
      <c r="G37" s="2027"/>
      <c r="H37" s="2027"/>
      <c r="I37" s="2027"/>
      <c r="J37" s="2027"/>
      <c r="K37" s="2027"/>
      <c r="L37" s="2027"/>
      <c r="M37" s="2027"/>
      <c r="N37" s="2027"/>
      <c r="O37" s="2027"/>
      <c r="P37" s="2028"/>
      <c r="Q37" s="523"/>
      <c r="R37" s="772" t="str">
        <f t="shared" si="4"/>
        <v>►</v>
      </c>
      <c r="S37" s="698" t="str">
        <f>IF(ISBLANK(T37),"",LARGE(S32:S36,1)+1)</f>
        <v/>
      </c>
      <c r="T37" s="773"/>
      <c r="U37" s="774"/>
      <c r="V37" s="774"/>
      <c r="W37" s="774"/>
      <c r="X37" s="776"/>
      <c r="Y37" s="776"/>
      <c r="Z37" s="698" t="str">
        <f>IF(ISBLANK(AA37),"",LARGE(Z32:Z36,1)+1)</f>
        <v/>
      </c>
      <c r="AA37" s="773"/>
      <c r="AB37" s="774"/>
      <c r="AC37" s="774"/>
      <c r="AD37" s="777"/>
      <c r="AE37" s="777"/>
      <c r="AF37" s="778"/>
      <c r="AG37" s="516"/>
      <c r="AH37" s="792"/>
      <c r="AI37" s="516"/>
      <c r="AJ37" s="2" t="s">
        <v>2186</v>
      </c>
      <c r="AK37" s="2"/>
      <c r="AL37" s="516"/>
      <c r="AM37" s="534">
        <v>1</v>
      </c>
      <c r="AN37" s="534">
        <v>1</v>
      </c>
      <c r="AO37" s="516"/>
      <c r="AP37" s="534">
        <v>1</v>
      </c>
      <c r="AQ37" s="534"/>
      <c r="AR37" s="534">
        <v>1</v>
      </c>
      <c r="AS37" s="534">
        <v>1</v>
      </c>
      <c r="AT37" s="516"/>
      <c r="AU37" s="534">
        <v>1</v>
      </c>
      <c r="AV37" s="516"/>
      <c r="AW37" s="534">
        <v>1</v>
      </c>
      <c r="AX37" s="534">
        <v>1</v>
      </c>
      <c r="AY37" s="534">
        <v>1</v>
      </c>
      <c r="AZ37" s="534">
        <v>1</v>
      </c>
      <c r="BB37" s="534">
        <v>1</v>
      </c>
      <c r="BC37" s="534">
        <v>1</v>
      </c>
      <c r="BD37" s="516"/>
      <c r="BE37" s="534">
        <v>1</v>
      </c>
      <c r="BF37" s="534">
        <v>1</v>
      </c>
      <c r="BG37" s="516"/>
      <c r="BH37" s="534">
        <v>1</v>
      </c>
      <c r="BI37" s="534">
        <v>1</v>
      </c>
      <c r="BJ37" s="516"/>
      <c r="BK37" s="534">
        <v>1</v>
      </c>
      <c r="BL37" s="534">
        <v>1</v>
      </c>
      <c r="BM37" s="516"/>
      <c r="BN37" s="2004" t="s">
        <v>2967</v>
      </c>
      <c r="BO37" s="2004"/>
      <c r="BP37" s="516"/>
      <c r="BQ37" s="1913" t="s">
        <v>2968</v>
      </c>
      <c r="BR37" s="1913"/>
      <c r="BS37" s="516"/>
      <c r="BT37" s="1909" t="s">
        <v>2951</v>
      </c>
      <c r="BU37" s="1909"/>
      <c r="BV37" s="516"/>
      <c r="BW37" s="1907" t="s">
        <v>2969</v>
      </c>
      <c r="BX37" s="1907"/>
      <c r="BY37" s="516"/>
      <c r="BZ37" s="1914" t="s">
        <v>2970</v>
      </c>
      <c r="CA37" s="1914"/>
      <c r="CB37" s="516"/>
      <c r="CC37" s="516"/>
      <c r="CD37" s="516"/>
      <c r="CE37" s="516"/>
      <c r="CF37" s="516"/>
      <c r="CG37" s="516"/>
      <c r="CH37" s="516"/>
      <c r="CI37" s="516"/>
      <c r="CJ37" s="516"/>
      <c r="CK37" s="516"/>
      <c r="CL37" s="516"/>
      <c r="CM37" s="821"/>
      <c r="CN37" s="821"/>
      <c r="CO37" s="821"/>
      <c r="CP37" s="821"/>
      <c r="CQ37" s="821"/>
      <c r="CR37" s="821"/>
      <c r="CS37" s="821"/>
      <c r="CT37" s="821"/>
      <c r="CU37" s="516"/>
      <c r="CV37" s="822" t="s">
        <v>2933</v>
      </c>
      <c r="CW37" s="823" t="s">
        <v>2933</v>
      </c>
      <c r="CX37" s="789" t="s">
        <v>2971</v>
      </c>
      <c r="CY37" s="822" t="s">
        <v>2971</v>
      </c>
      <c r="CZ37" s="790">
        <v>255</v>
      </c>
      <c r="DB37" s="528">
        <v>1</v>
      </c>
    </row>
    <row r="38" spans="1:106" ht="21" customHeight="1">
      <c r="A38" s="516"/>
      <c r="B38" s="677" t="s">
        <v>2792</v>
      </c>
      <c r="C38" s="2027"/>
      <c r="D38" s="2027"/>
      <c r="E38" s="2027"/>
      <c r="F38" s="2027"/>
      <c r="G38" s="2027"/>
      <c r="H38" s="2027"/>
      <c r="I38" s="2027"/>
      <c r="J38" s="2027"/>
      <c r="K38" s="2027"/>
      <c r="L38" s="2027"/>
      <c r="M38" s="2027"/>
      <c r="N38" s="2027"/>
      <c r="O38" s="2027"/>
      <c r="P38" s="2028"/>
      <c r="Q38" s="523"/>
      <c r="R38" s="772" t="str">
        <f t="shared" si="4"/>
        <v>►</v>
      </c>
      <c r="S38" s="698" t="str">
        <f>IF(ISBLANK(T38),"",LARGE(S32:S37,1)+1)</f>
        <v/>
      </c>
      <c r="T38" s="773"/>
      <c r="U38" s="774"/>
      <c r="V38" s="774"/>
      <c r="W38" s="774"/>
      <c r="X38" s="776"/>
      <c r="Y38" s="776"/>
      <c r="Z38" s="698" t="str">
        <f>IF(ISBLANK(AA38),"",LARGE(Z32:Z37,1)+1)</f>
        <v/>
      </c>
      <c r="AA38" s="773"/>
      <c r="AB38" s="774"/>
      <c r="AC38" s="774"/>
      <c r="AD38" s="777"/>
      <c r="AE38" s="777"/>
      <c r="AF38" s="778"/>
      <c r="AG38" s="516"/>
      <c r="AH38" s="792"/>
      <c r="AI38" s="516"/>
      <c r="AJ38" s="1472"/>
      <c r="AK38" s="1472"/>
      <c r="AL38" s="516"/>
      <c r="AM38" s="1475" t="s">
        <v>1908</v>
      </c>
      <c r="AN38" s="1475"/>
      <c r="AO38" s="516"/>
      <c r="AP38" s="1477"/>
      <c r="AQ38" s="547"/>
      <c r="AR38" s="1485" t="s">
        <v>2972</v>
      </c>
      <c r="AS38" s="1485"/>
      <c r="AT38" s="516"/>
      <c r="AU38" s="1477"/>
      <c r="AV38" s="516"/>
      <c r="AW38" s="1491" t="s">
        <v>2973</v>
      </c>
      <c r="AX38" s="1491"/>
      <c r="AY38" s="548"/>
      <c r="AZ38" s="1477"/>
      <c r="BB38" s="1509" t="s">
        <v>1925</v>
      </c>
      <c r="BC38" s="1509"/>
      <c r="BD38" s="516"/>
      <c r="BE38" s="1475" t="s">
        <v>1908</v>
      </c>
      <c r="BF38" s="1475"/>
      <c r="BG38" s="516"/>
      <c r="BH38" s="1485" t="s">
        <v>2972</v>
      </c>
      <c r="BI38" s="1485"/>
      <c r="BJ38" s="516"/>
      <c r="BK38" s="1491" t="s">
        <v>2973</v>
      </c>
      <c r="BL38" s="1491"/>
      <c r="BM38" s="516"/>
      <c r="BN38" s="2005"/>
      <c r="BO38" s="2005"/>
      <c r="BP38" s="516"/>
      <c r="BQ38" s="2001"/>
      <c r="BR38" s="2001"/>
      <c r="BS38" s="516"/>
      <c r="BT38" s="2000"/>
      <c r="BU38" s="2000"/>
      <c r="BV38" s="516"/>
      <c r="BW38" s="1999"/>
      <c r="BX38" s="1999"/>
      <c r="BY38" s="516"/>
      <c r="BZ38" s="2002"/>
      <c r="CA38" s="2002"/>
      <c r="CB38" s="516"/>
      <c r="CC38" s="516"/>
      <c r="CD38" s="516"/>
      <c r="CE38" s="516"/>
      <c r="CF38" s="516"/>
      <c r="CG38" s="516"/>
      <c r="CH38" s="516"/>
      <c r="CI38" s="516"/>
      <c r="CJ38" s="516"/>
      <c r="CK38" s="516"/>
      <c r="CL38" s="516"/>
      <c r="CM38" s="799" t="s">
        <v>2974</v>
      </c>
      <c r="CN38" s="799" t="s">
        <v>2975</v>
      </c>
      <c r="CO38" s="799" t="s">
        <v>2976</v>
      </c>
      <c r="CP38" s="824" t="s">
        <v>2977</v>
      </c>
      <c r="CQ38" s="825" t="s">
        <v>2978</v>
      </c>
      <c r="CR38" s="826" t="s">
        <v>2979</v>
      </c>
      <c r="CS38" s="827" t="s">
        <v>2980</v>
      </c>
      <c r="CT38" s="828" t="s">
        <v>2981</v>
      </c>
      <c r="CU38" s="516"/>
      <c r="CV38" s="829" t="s">
        <v>2940</v>
      </c>
      <c r="CW38" s="830" t="s">
        <v>2940</v>
      </c>
      <c r="CX38" s="789" t="s">
        <v>2982</v>
      </c>
      <c r="CY38" s="829" t="s">
        <v>2982</v>
      </c>
      <c r="CZ38" s="790">
        <v>51</v>
      </c>
      <c r="DB38" s="528">
        <v>1</v>
      </c>
    </row>
    <row r="39" spans="1:106" ht="21" customHeight="1" thickBot="1">
      <c r="A39" s="516"/>
      <c r="B39" s="677" t="s">
        <v>2792</v>
      </c>
      <c r="C39" s="2029"/>
      <c r="D39" s="2029"/>
      <c r="E39" s="2029"/>
      <c r="F39" s="2029"/>
      <c r="G39" s="2029"/>
      <c r="H39" s="2029"/>
      <c r="I39" s="2029"/>
      <c r="J39" s="2029"/>
      <c r="K39" s="2029"/>
      <c r="L39" s="2029"/>
      <c r="M39" s="2029"/>
      <c r="N39" s="2029"/>
      <c r="O39" s="2029"/>
      <c r="P39" s="2030"/>
      <c r="Q39" s="523"/>
      <c r="R39" s="772" t="str">
        <f t="shared" si="4"/>
        <v>►</v>
      </c>
      <c r="S39" s="698" t="str">
        <f>IF(ISBLANK(T39),"",LARGE(S32:S38,1)+1)</f>
        <v/>
      </c>
      <c r="T39" s="773"/>
      <c r="U39" s="774"/>
      <c r="V39" s="774"/>
      <c r="W39" s="774"/>
      <c r="X39" s="776"/>
      <c r="Y39" s="776"/>
      <c r="Z39" s="698" t="str">
        <f>IF(ISBLANK(AA39),"",LARGE(Z32:Z38,1)+1)</f>
        <v/>
      </c>
      <c r="AA39" s="773"/>
      <c r="AB39" s="774"/>
      <c r="AC39" s="774"/>
      <c r="AD39" s="777"/>
      <c r="AE39" s="777"/>
      <c r="AF39" s="778"/>
      <c r="AG39" s="516"/>
      <c r="AH39" s="792"/>
      <c r="AI39" s="516"/>
      <c r="AJ39" s="534">
        <v>1</v>
      </c>
      <c r="AK39" s="534">
        <v>1</v>
      </c>
      <c r="AL39" s="516"/>
      <c r="AM39" s="1476"/>
      <c r="AN39" s="1476"/>
      <c r="AO39" s="516"/>
      <c r="AP39" s="1478"/>
      <c r="AQ39" s="547"/>
      <c r="AR39" s="1486"/>
      <c r="AS39" s="1486"/>
      <c r="AT39" s="516"/>
      <c r="AU39" s="1478"/>
      <c r="AV39" s="516"/>
      <c r="AW39" s="1492"/>
      <c r="AX39" s="1492"/>
      <c r="AY39" s="548"/>
      <c r="AZ39" s="1478"/>
      <c r="BB39" s="1510"/>
      <c r="BC39" s="1510"/>
      <c r="BD39" s="516"/>
      <c r="BE39" s="1476"/>
      <c r="BF39" s="1476"/>
      <c r="BG39" s="516"/>
      <c r="BH39" s="1486"/>
      <c r="BI39" s="1486"/>
      <c r="BJ39" s="516"/>
      <c r="BK39" s="1492"/>
      <c r="BL39" s="1492"/>
      <c r="BM39" s="516"/>
      <c r="BP39" s="516"/>
      <c r="BS39" s="516"/>
      <c r="BV39" s="516"/>
      <c r="BY39" s="516"/>
      <c r="CB39" s="516"/>
      <c r="CC39" s="516"/>
      <c r="CD39" s="516"/>
      <c r="CE39" s="516"/>
      <c r="CF39" s="516"/>
      <c r="CG39" s="516"/>
      <c r="CH39" s="516"/>
      <c r="CI39" s="516"/>
      <c r="CJ39" s="516"/>
      <c r="CK39" s="516"/>
      <c r="CL39" s="516"/>
      <c r="CM39" s="831" t="s">
        <v>2983</v>
      </c>
      <c r="CN39" s="799" t="s">
        <v>2847</v>
      </c>
      <c r="CO39" s="799" t="s">
        <v>2984</v>
      </c>
      <c r="CP39" s="831" t="s">
        <v>2984</v>
      </c>
      <c r="CQ39" s="832">
        <v>0</v>
      </c>
      <c r="CR39" s="832">
        <v>0</v>
      </c>
      <c r="CS39" s="832">
        <v>0</v>
      </c>
      <c r="CT39" s="828" t="s">
        <v>2985</v>
      </c>
      <c r="CU39" s="516"/>
      <c r="CV39" s="833" t="s">
        <v>2954</v>
      </c>
      <c r="CW39" s="834" t="s">
        <v>2954</v>
      </c>
      <c r="CX39" s="789" t="s">
        <v>2986</v>
      </c>
      <c r="CY39" s="833" t="s">
        <v>2986</v>
      </c>
      <c r="CZ39" s="790">
        <v>51</v>
      </c>
      <c r="DB39" s="528">
        <v>1</v>
      </c>
    </row>
    <row r="40" spans="1:106" ht="21" customHeight="1" thickBot="1">
      <c r="A40" s="516"/>
      <c r="B40" s="677" t="s">
        <v>2792</v>
      </c>
      <c r="C40" s="835" t="s">
        <v>2987</v>
      </c>
      <c r="P40" s="837"/>
      <c r="Q40" s="523"/>
      <c r="R40" s="772" t="str">
        <f t="shared" si="4"/>
        <v>►</v>
      </c>
      <c r="S40" s="698" t="str">
        <f>IF(ISBLANK(T40),"",LARGE(S32:S39,1)+1)</f>
        <v/>
      </c>
      <c r="T40" s="773"/>
      <c r="U40" s="774"/>
      <c r="V40" s="774"/>
      <c r="W40" s="774"/>
      <c r="X40" s="776"/>
      <c r="Y40" s="776"/>
      <c r="Z40" s="698" t="str">
        <f>IF(ISBLANK(AA40),"",LARGE(Z32:Z39,1)+1)</f>
        <v/>
      </c>
      <c r="AA40" s="773"/>
      <c r="AB40" s="774"/>
      <c r="AC40" s="774"/>
      <c r="AD40" s="777"/>
      <c r="AE40" s="777"/>
      <c r="AF40" s="778"/>
      <c r="AG40" s="516"/>
      <c r="AH40" s="2006" t="s">
        <v>2988</v>
      </c>
      <c r="AI40" s="516"/>
      <c r="AJ40" s="2" t="s">
        <v>2122</v>
      </c>
      <c r="AK40" s="2"/>
      <c r="AL40" s="516"/>
      <c r="AM40" s="534">
        <v>1</v>
      </c>
      <c r="AN40" s="534">
        <v>1</v>
      </c>
      <c r="AO40" s="516"/>
      <c r="AP40" s="534">
        <v>1</v>
      </c>
      <c r="AQ40" s="534"/>
      <c r="AR40" s="534">
        <v>1</v>
      </c>
      <c r="AS40" s="534">
        <v>1</v>
      </c>
      <c r="AT40" s="516"/>
      <c r="AU40" s="534">
        <v>1</v>
      </c>
      <c r="AV40" s="516"/>
      <c r="AW40" s="534">
        <v>1</v>
      </c>
      <c r="AX40" s="534">
        <v>1</v>
      </c>
      <c r="AY40" s="534">
        <v>1</v>
      </c>
      <c r="AZ40" s="534">
        <v>1</v>
      </c>
      <c r="BB40" s="534">
        <v>1</v>
      </c>
      <c r="BC40" s="534">
        <v>1</v>
      </c>
      <c r="BD40" s="516"/>
      <c r="BE40" s="534">
        <v>1</v>
      </c>
      <c r="BF40" s="534">
        <v>1</v>
      </c>
      <c r="BG40" s="516"/>
      <c r="BH40" s="534">
        <v>1</v>
      </c>
      <c r="BI40" s="534">
        <v>1</v>
      </c>
      <c r="BJ40" s="516"/>
      <c r="BK40" s="534">
        <v>1</v>
      </c>
      <c r="BL40" s="534">
        <v>1</v>
      </c>
      <c r="BM40" s="516"/>
      <c r="BN40" s="2004" t="s">
        <v>2989</v>
      </c>
      <c r="BO40" s="2004"/>
      <c r="BP40" s="516"/>
      <c r="BQ40" s="1913" t="s">
        <v>140</v>
      </c>
      <c r="BR40" s="1913"/>
      <c r="BS40" s="516"/>
      <c r="BT40" s="1909" t="s">
        <v>2969</v>
      </c>
      <c r="BU40" s="1909"/>
      <c r="BV40" s="516"/>
      <c r="BW40" s="1907" t="s">
        <v>2990</v>
      </c>
      <c r="BX40" s="1907"/>
      <c r="BY40" s="516"/>
      <c r="BZ40" s="1914" t="s">
        <v>2991</v>
      </c>
      <c r="CA40" s="1914"/>
      <c r="CB40" s="516"/>
      <c r="CC40" s="516"/>
      <c r="CD40" s="516"/>
      <c r="CE40" s="516"/>
      <c r="CF40" s="516"/>
      <c r="CG40" s="516"/>
      <c r="CH40" s="516"/>
      <c r="CI40" s="516"/>
      <c r="CJ40" s="516"/>
      <c r="CK40" s="516"/>
      <c r="CL40" s="516"/>
      <c r="CM40" s="799" t="s">
        <v>2992</v>
      </c>
      <c r="CN40" s="838" t="s">
        <v>2854</v>
      </c>
      <c r="CO40" s="799" t="s">
        <v>2993</v>
      </c>
      <c r="CP40" s="799" t="s">
        <v>2993</v>
      </c>
      <c r="CQ40" s="832">
        <v>255</v>
      </c>
      <c r="CR40" s="832">
        <v>255</v>
      </c>
      <c r="CS40" s="832">
        <v>255</v>
      </c>
      <c r="CT40" s="828" t="s">
        <v>2994</v>
      </c>
      <c r="CU40" s="516"/>
      <c r="CV40" s="839" t="s">
        <v>2960</v>
      </c>
      <c r="CW40" s="840" t="s">
        <v>2960</v>
      </c>
      <c r="CX40" s="789" t="s">
        <v>2995</v>
      </c>
      <c r="CY40" s="839" t="s">
        <v>2995</v>
      </c>
      <c r="CZ40" s="790">
        <v>153</v>
      </c>
      <c r="DB40" s="528">
        <v>1</v>
      </c>
    </row>
    <row r="41" spans="1:106" ht="21" customHeight="1">
      <c r="A41" s="516"/>
      <c r="B41" s="677" t="s">
        <v>2792</v>
      </c>
      <c r="C41" s="2019" t="s">
        <v>1509</v>
      </c>
      <c r="D41" s="2020"/>
      <c r="E41" s="2023" t="s">
        <v>5640</v>
      </c>
      <c r="F41" s="2023"/>
      <c r="G41" s="2023"/>
      <c r="H41" s="2023"/>
      <c r="I41" s="2023"/>
      <c r="J41" s="2023"/>
      <c r="K41" s="2023"/>
      <c r="L41" s="2023"/>
      <c r="M41" s="2023"/>
      <c r="N41" s="2023"/>
      <c r="O41" s="2023"/>
      <c r="P41" s="2024"/>
      <c r="Q41" s="523"/>
      <c r="R41" s="772" t="str">
        <f t="shared" si="4"/>
        <v>A</v>
      </c>
      <c r="S41" s="698" t="str">
        <f>IF(ISBLANK(T41),"",LARGE(S32:S40,1)+1)</f>
        <v/>
      </c>
      <c r="T41" s="773"/>
      <c r="U41" s="774"/>
      <c r="V41" s="774"/>
      <c r="W41" s="774"/>
      <c r="X41" s="776"/>
      <c r="Y41" s="776"/>
      <c r="Z41" s="698">
        <f>IF(ISBLANK(AA41),"",LARGE(Z32:Z40,1)+1)</f>
        <v>4</v>
      </c>
      <c r="AA41" s="773" t="s">
        <v>2938</v>
      </c>
      <c r="AB41" s="774"/>
      <c r="AC41" s="774"/>
      <c r="AD41" s="777"/>
      <c r="AE41" s="777"/>
      <c r="AF41" s="778"/>
      <c r="AG41" s="516"/>
      <c r="AH41" s="2006"/>
      <c r="AI41" s="516"/>
      <c r="AJ41" s="1472"/>
      <c r="AK41" s="1472"/>
      <c r="AL41" s="516"/>
      <c r="AM41" s="1475" t="s">
        <v>1935</v>
      </c>
      <c r="AN41" s="1475"/>
      <c r="AO41" s="516"/>
      <c r="AP41" s="1477"/>
      <c r="AQ41" s="547"/>
      <c r="AR41" s="1485" t="s">
        <v>2996</v>
      </c>
      <c r="AS41" s="1485"/>
      <c r="AT41" s="516"/>
      <c r="AU41" s="1477"/>
      <c r="AV41" s="516"/>
      <c r="AW41" s="1491" t="s">
        <v>2997</v>
      </c>
      <c r="AX41" s="1491"/>
      <c r="AY41" s="548"/>
      <c r="AZ41" s="1477"/>
      <c r="BB41" s="1507" t="s">
        <v>2998</v>
      </c>
      <c r="BC41" s="1507"/>
      <c r="BD41" s="516"/>
      <c r="BE41" s="1475" t="s">
        <v>1935</v>
      </c>
      <c r="BF41" s="1475"/>
      <c r="BG41" s="516"/>
      <c r="BH41" s="1485" t="s">
        <v>2996</v>
      </c>
      <c r="BI41" s="1485"/>
      <c r="BJ41" s="516"/>
      <c r="BK41" s="1491" t="s">
        <v>2997</v>
      </c>
      <c r="BL41" s="1491"/>
      <c r="BM41" s="516"/>
      <c r="BN41" s="2005"/>
      <c r="BO41" s="2005"/>
      <c r="BP41" s="516"/>
      <c r="BQ41" s="2001"/>
      <c r="BR41" s="2001"/>
      <c r="BS41" s="516"/>
      <c r="BT41" s="2000"/>
      <c r="BU41" s="2000"/>
      <c r="BV41" s="516"/>
      <c r="BW41" s="1999"/>
      <c r="BX41" s="1999"/>
      <c r="BY41" s="516"/>
      <c r="BZ41" s="2002"/>
      <c r="CA41" s="2002"/>
      <c r="CB41" s="516"/>
      <c r="CC41" s="516"/>
      <c r="CD41" s="516"/>
      <c r="CE41" s="516"/>
      <c r="CF41" s="516"/>
      <c r="CG41" s="516"/>
      <c r="CH41" s="516"/>
      <c r="CI41" s="516"/>
      <c r="CJ41" s="516"/>
      <c r="CK41" s="516"/>
      <c r="CL41" s="516"/>
      <c r="CM41" s="841" t="s">
        <v>2999</v>
      </c>
      <c r="CN41" s="842" t="s">
        <v>2867</v>
      </c>
      <c r="CO41" s="799" t="s">
        <v>3000</v>
      </c>
      <c r="CP41" s="841" t="s">
        <v>3000</v>
      </c>
      <c r="CQ41" s="832">
        <v>255</v>
      </c>
      <c r="CR41" s="832">
        <v>0</v>
      </c>
      <c r="CS41" s="832">
        <v>0</v>
      </c>
      <c r="CT41" s="828" t="s">
        <v>3001</v>
      </c>
      <c r="CU41" s="516"/>
      <c r="CV41" s="843" t="s">
        <v>2964</v>
      </c>
      <c r="CW41" s="844" t="s">
        <v>2964</v>
      </c>
      <c r="CX41" s="789" t="s">
        <v>3002</v>
      </c>
      <c r="CY41" s="843" t="s">
        <v>3002</v>
      </c>
      <c r="CZ41" s="790">
        <v>255</v>
      </c>
      <c r="DB41" s="528">
        <v>1</v>
      </c>
    </row>
    <row r="42" spans="1:106" ht="21" customHeight="1" thickBot="1">
      <c r="A42" s="516"/>
      <c r="B42" s="677" t="s">
        <v>2792</v>
      </c>
      <c r="C42" s="2021"/>
      <c r="D42" s="2022"/>
      <c r="E42" s="2025"/>
      <c r="F42" s="2025"/>
      <c r="G42" s="2025"/>
      <c r="H42" s="2025"/>
      <c r="I42" s="2025"/>
      <c r="J42" s="2025"/>
      <c r="K42" s="2025"/>
      <c r="L42" s="2025"/>
      <c r="M42" s="2025"/>
      <c r="N42" s="2025"/>
      <c r="O42" s="2025"/>
      <c r="P42" s="2026"/>
      <c r="Q42" s="523"/>
      <c r="R42" s="772" t="str">
        <f t="shared" si="4"/>
        <v>A</v>
      </c>
      <c r="S42" s="698" t="str">
        <f>IF(ISBLANK(T42),"",LARGE(S32:S41,1)+1)</f>
        <v/>
      </c>
      <c r="T42" s="773"/>
      <c r="U42" s="774"/>
      <c r="V42" s="774"/>
      <c r="W42" s="774"/>
      <c r="X42" s="776"/>
      <c r="Y42" s="776"/>
      <c r="Z42" s="698">
        <f>IF(ISBLANK(AA42),"",LARGE(Z32:Z41,1)+1)</f>
        <v>5</v>
      </c>
      <c r="AA42" s="773" t="s">
        <v>2948</v>
      </c>
      <c r="AB42" s="774"/>
      <c r="AC42" s="774"/>
      <c r="AD42" s="777"/>
      <c r="AE42" s="777"/>
      <c r="AF42" s="778"/>
      <c r="AG42" s="516"/>
      <c r="AH42" s="2006"/>
      <c r="AI42" s="516"/>
      <c r="AJ42" s="534">
        <v>1</v>
      </c>
      <c r="AK42" s="534">
        <v>1</v>
      </c>
      <c r="AL42" s="516"/>
      <c r="AM42" s="1476"/>
      <c r="AN42" s="1476"/>
      <c r="AO42" s="516"/>
      <c r="AP42" s="1478"/>
      <c r="AQ42" s="547"/>
      <c r="AR42" s="1486"/>
      <c r="AS42" s="1486"/>
      <c r="AT42" s="516"/>
      <c r="AU42" s="1478"/>
      <c r="AV42" s="516"/>
      <c r="AW42" s="1492"/>
      <c r="AX42" s="1492"/>
      <c r="AY42" s="548"/>
      <c r="AZ42" s="1478"/>
      <c r="BB42" s="1508"/>
      <c r="BC42" s="1508"/>
      <c r="BD42" s="516"/>
      <c r="BE42" s="1476"/>
      <c r="BF42" s="1476"/>
      <c r="BG42" s="516"/>
      <c r="BH42" s="1486"/>
      <c r="BI42" s="1486"/>
      <c r="BJ42" s="516"/>
      <c r="BK42" s="1492"/>
      <c r="BL42" s="1492"/>
      <c r="BM42" s="516"/>
      <c r="BP42" s="516"/>
      <c r="BS42" s="516"/>
      <c r="BV42" s="516"/>
      <c r="BY42" s="516"/>
      <c r="CB42" s="516"/>
      <c r="CC42" s="516"/>
      <c r="CD42" s="516"/>
      <c r="CE42" s="516"/>
      <c r="CF42" s="516"/>
      <c r="CG42" s="516"/>
      <c r="CH42" s="516"/>
      <c r="CI42" s="516"/>
      <c r="CJ42" s="516"/>
      <c r="CK42" s="516"/>
      <c r="CL42" s="516"/>
      <c r="CM42" s="845" t="s">
        <v>2979</v>
      </c>
      <c r="CN42" s="846" t="s">
        <v>2879</v>
      </c>
      <c r="CO42" s="799" t="s">
        <v>3003</v>
      </c>
      <c r="CP42" s="845" t="s">
        <v>3003</v>
      </c>
      <c r="CQ42" s="832">
        <v>0</v>
      </c>
      <c r="CR42" s="832">
        <v>255</v>
      </c>
      <c r="CS42" s="832">
        <v>0</v>
      </c>
      <c r="CT42" s="828" t="s">
        <v>3004</v>
      </c>
      <c r="CU42" s="516"/>
      <c r="CV42" s="847" t="s">
        <v>2840</v>
      </c>
      <c r="CW42" s="848" t="s">
        <v>2840</v>
      </c>
      <c r="CX42" s="789" t="s">
        <v>3005</v>
      </c>
      <c r="CY42" s="847" t="s">
        <v>3005</v>
      </c>
      <c r="CZ42" s="790">
        <v>255</v>
      </c>
      <c r="DB42" s="528">
        <v>1</v>
      </c>
    </row>
    <row r="43" spans="1:106" ht="21" customHeight="1" thickBot="1">
      <c r="A43" s="516"/>
      <c r="B43" s="677" t="s">
        <v>2792</v>
      </c>
      <c r="C43" s="2007" t="s">
        <v>3006</v>
      </c>
      <c r="D43" s="2008"/>
      <c r="E43" s="2009" t="s">
        <v>5641</v>
      </c>
      <c r="F43" s="2009"/>
      <c r="G43" s="2009"/>
      <c r="H43" s="2009"/>
      <c r="I43" s="2009"/>
      <c r="J43" s="2009"/>
      <c r="K43" s="2009"/>
      <c r="L43" s="2009"/>
      <c r="M43" s="2009"/>
      <c r="N43" s="2009"/>
      <c r="O43" s="2009"/>
      <c r="P43" s="2010"/>
      <c r="Q43" s="523"/>
      <c r="R43" s="772" t="str">
        <f t="shared" si="4"/>
        <v>A</v>
      </c>
      <c r="S43" s="698" t="str">
        <f>IF(ISBLANK(T43),"",LARGE(S32:S42,1)+1)</f>
        <v/>
      </c>
      <c r="T43" s="773"/>
      <c r="U43" s="774"/>
      <c r="V43" s="774"/>
      <c r="W43" s="774"/>
      <c r="X43" s="776"/>
      <c r="Y43" s="776"/>
      <c r="Z43" s="698">
        <f>IF(ISBLANK(AA43),"",LARGE(Z32:Z42,1)+1)</f>
        <v>6</v>
      </c>
      <c r="AA43" s="773" t="s">
        <v>2956</v>
      </c>
      <c r="AB43" s="774"/>
      <c r="AC43" s="774"/>
      <c r="AD43" s="777"/>
      <c r="AE43" s="777"/>
      <c r="AF43" s="778"/>
      <c r="AG43" s="516"/>
      <c r="AH43" s="617"/>
      <c r="AI43" s="516"/>
      <c r="AJ43" s="2" t="s">
        <v>1673</v>
      </c>
      <c r="AK43" s="2"/>
      <c r="AL43" s="516"/>
      <c r="AM43" s="534">
        <v>1</v>
      </c>
      <c r="AN43" s="534">
        <v>1</v>
      </c>
      <c r="AO43" s="516"/>
      <c r="AP43" s="534">
        <v>1</v>
      </c>
      <c r="AQ43" s="534"/>
      <c r="AR43" s="534">
        <v>1</v>
      </c>
      <c r="AS43" s="534">
        <v>1</v>
      </c>
      <c r="AT43" s="516"/>
      <c r="AU43" s="534">
        <v>1</v>
      </c>
      <c r="AV43" s="516"/>
      <c r="AW43" s="534">
        <v>1</v>
      </c>
      <c r="AX43" s="534">
        <v>1</v>
      </c>
      <c r="AY43" s="534">
        <v>1</v>
      </c>
      <c r="AZ43" s="534">
        <v>1</v>
      </c>
      <c r="BB43" s="534">
        <v>1</v>
      </c>
      <c r="BC43" s="534">
        <v>1</v>
      </c>
      <c r="BD43" s="516"/>
      <c r="BE43" s="534">
        <v>1</v>
      </c>
      <c r="BF43" s="534">
        <v>1</v>
      </c>
      <c r="BG43" s="516"/>
      <c r="BH43" s="534">
        <v>1</v>
      </c>
      <c r="BI43" s="534">
        <v>1</v>
      </c>
      <c r="BJ43" s="516"/>
      <c r="BK43" s="534">
        <v>1</v>
      </c>
      <c r="BL43" s="534">
        <v>1</v>
      </c>
      <c r="BM43" s="516"/>
      <c r="BN43" s="2004" t="s">
        <v>3007</v>
      </c>
      <c r="BO43" s="2004"/>
      <c r="BP43" s="516"/>
      <c r="BQ43" s="1913" t="s">
        <v>3008</v>
      </c>
      <c r="BR43" s="1913"/>
      <c r="BS43" s="516"/>
      <c r="BT43" s="1909" t="s">
        <v>2990</v>
      </c>
      <c r="BU43" s="1909"/>
      <c r="BV43" s="516"/>
      <c r="BW43" s="1907" t="s">
        <v>3009</v>
      </c>
      <c r="BX43" s="1907"/>
      <c r="BY43" s="516"/>
      <c r="BZ43" s="1914" t="s">
        <v>3010</v>
      </c>
      <c r="CA43" s="1914"/>
      <c r="CB43" s="516"/>
      <c r="CC43" s="516"/>
      <c r="CD43" s="516"/>
      <c r="CE43" s="516"/>
      <c r="CF43" s="516"/>
      <c r="CG43" s="516"/>
      <c r="CH43" s="516"/>
      <c r="CI43" s="516"/>
      <c r="CJ43" s="516"/>
      <c r="CK43" s="516"/>
      <c r="CL43" s="516"/>
      <c r="CM43" s="849" t="s">
        <v>2980</v>
      </c>
      <c r="CN43" s="850" t="s">
        <v>2888</v>
      </c>
      <c r="CO43" s="799" t="s">
        <v>2910</v>
      </c>
      <c r="CP43" s="849" t="s">
        <v>2910</v>
      </c>
      <c r="CQ43" s="832">
        <v>0</v>
      </c>
      <c r="CR43" s="832">
        <v>0</v>
      </c>
      <c r="CS43" s="832">
        <v>255</v>
      </c>
      <c r="CT43" s="828" t="s">
        <v>3011</v>
      </c>
      <c r="CU43" s="516"/>
      <c r="CV43" s="851" t="s">
        <v>2850</v>
      </c>
      <c r="CW43" s="852" t="s">
        <v>2850</v>
      </c>
      <c r="CX43" s="789" t="s">
        <v>3012</v>
      </c>
      <c r="CY43" s="851" t="s">
        <v>3012</v>
      </c>
      <c r="CZ43" s="790">
        <v>255</v>
      </c>
      <c r="DB43" s="528">
        <v>1</v>
      </c>
    </row>
    <row r="44" spans="1:106" ht="21" customHeight="1">
      <c r="A44" s="516"/>
      <c r="B44" s="677" t="s">
        <v>2792</v>
      </c>
      <c r="C44" s="2007"/>
      <c r="D44" s="2008"/>
      <c r="E44" s="2009"/>
      <c r="F44" s="2009"/>
      <c r="G44" s="2009"/>
      <c r="H44" s="2009"/>
      <c r="I44" s="2009"/>
      <c r="J44" s="2009"/>
      <c r="K44" s="2009"/>
      <c r="L44" s="2009"/>
      <c r="M44" s="2009"/>
      <c r="N44" s="2009"/>
      <c r="O44" s="2009"/>
      <c r="P44" s="2010"/>
      <c r="Q44" s="523"/>
      <c r="R44" s="772" t="str">
        <f t="shared" si="4"/>
        <v>A</v>
      </c>
      <c r="S44" s="698" t="str">
        <f>IF(ISBLANK(T44),"",LARGE(S32:S43,1)+1)</f>
        <v/>
      </c>
      <c r="T44" s="773"/>
      <c r="U44" s="774"/>
      <c r="V44" s="774"/>
      <c r="W44" s="774"/>
      <c r="X44" s="776"/>
      <c r="Y44" s="776"/>
      <c r="Z44" s="698" t="str">
        <f>IF(ISBLANK(AA44),"",LARGE(Z32:Z43,1)+1)</f>
        <v/>
      </c>
      <c r="AA44" s="773"/>
      <c r="AB44" s="774" t="s">
        <v>3013</v>
      </c>
      <c r="AC44" s="774"/>
      <c r="AD44" s="777"/>
      <c r="AE44" s="777"/>
      <c r="AF44" s="778"/>
      <c r="AG44" s="516"/>
      <c r="AH44" s="617"/>
      <c r="AI44" s="516"/>
      <c r="AJ44" s="1472"/>
      <c r="AK44" s="1472"/>
      <c r="AL44" s="516"/>
      <c r="AM44" s="1475" t="s">
        <v>3014</v>
      </c>
      <c r="AN44" s="1475"/>
      <c r="AO44" s="516"/>
      <c r="AP44" s="1477"/>
      <c r="AQ44" s="547"/>
      <c r="AR44" s="1485" t="s">
        <v>3015</v>
      </c>
      <c r="AS44" s="1485"/>
      <c r="AT44" s="516"/>
      <c r="AU44" s="1477"/>
      <c r="AV44" s="516"/>
      <c r="AW44" s="1491" t="s">
        <v>1981</v>
      </c>
      <c r="AX44" s="1491"/>
      <c r="AY44" s="548"/>
      <c r="AZ44" s="1477"/>
      <c r="BB44" s="1505" t="s">
        <v>3016</v>
      </c>
      <c r="BC44" s="1505"/>
      <c r="BD44" s="516"/>
      <c r="BE44" s="1475" t="s">
        <v>3014</v>
      </c>
      <c r="BF44" s="1475"/>
      <c r="BG44" s="516"/>
      <c r="BH44" s="1485" t="s">
        <v>3015</v>
      </c>
      <c r="BI44" s="1485"/>
      <c r="BJ44" s="516"/>
      <c r="BK44" s="1491" t="s">
        <v>1981</v>
      </c>
      <c r="BL44" s="1491"/>
      <c r="BM44" s="516"/>
      <c r="BN44" s="2005"/>
      <c r="BO44" s="2005"/>
      <c r="BP44" s="516"/>
      <c r="BQ44" s="2001"/>
      <c r="BR44" s="2001"/>
      <c r="BS44" s="516"/>
      <c r="BT44" s="2000"/>
      <c r="BU44" s="2000"/>
      <c r="BV44" s="516"/>
      <c r="BW44" s="1999"/>
      <c r="BX44" s="1999"/>
      <c r="BY44" s="516"/>
      <c r="BZ44" s="2002"/>
      <c r="CA44" s="2002"/>
      <c r="CB44" s="516"/>
      <c r="CC44" s="516"/>
      <c r="CD44" s="516"/>
      <c r="CE44" s="516"/>
      <c r="CF44" s="516"/>
      <c r="CG44" s="516"/>
      <c r="CH44" s="516"/>
      <c r="CI44" s="516"/>
      <c r="CJ44" s="516"/>
      <c r="CK44" s="516"/>
      <c r="CL44" s="516"/>
      <c r="CM44" s="795" t="s">
        <v>3017</v>
      </c>
      <c r="CN44" s="796" t="s">
        <v>2898</v>
      </c>
      <c r="CO44" s="799" t="s">
        <v>2859</v>
      </c>
      <c r="CP44" s="795" t="s">
        <v>2859</v>
      </c>
      <c r="CQ44" s="832">
        <v>255</v>
      </c>
      <c r="CR44" s="832">
        <v>255</v>
      </c>
      <c r="CS44" s="832">
        <v>0</v>
      </c>
      <c r="CT44" s="828" t="s">
        <v>3018</v>
      </c>
      <c r="CU44" s="516"/>
      <c r="CV44" s="853" t="s">
        <v>2857</v>
      </c>
      <c r="CW44" s="854" t="s">
        <v>2857</v>
      </c>
      <c r="CX44" s="789" t="s">
        <v>3019</v>
      </c>
      <c r="CY44" s="853" t="s">
        <v>3019</v>
      </c>
      <c r="CZ44" s="790">
        <v>102</v>
      </c>
      <c r="DB44" s="528">
        <v>1</v>
      </c>
    </row>
    <row r="45" spans="1:106" ht="21" customHeight="1" thickBot="1">
      <c r="A45" s="516"/>
      <c r="B45" s="677" t="s">
        <v>2792</v>
      </c>
      <c r="C45" s="2011" t="s">
        <v>3020</v>
      </c>
      <c r="D45" s="2012"/>
      <c r="E45" s="2015" t="s">
        <v>5642</v>
      </c>
      <c r="F45" s="2015"/>
      <c r="G45" s="2015"/>
      <c r="H45" s="2015"/>
      <c r="I45" s="2015"/>
      <c r="J45" s="2015"/>
      <c r="K45" s="2015"/>
      <c r="L45" s="2015"/>
      <c r="M45" s="2015"/>
      <c r="N45" s="2015"/>
      <c r="O45" s="2015"/>
      <c r="P45" s="2016"/>
      <c r="Q45" s="523"/>
      <c r="R45" s="772" t="str">
        <f t="shared" si="4"/>
        <v>►</v>
      </c>
      <c r="S45" s="698" t="str">
        <f>IF(ISBLANK(T45),"",LARGE(S32:S44,1)+1)</f>
        <v/>
      </c>
      <c r="T45" s="773"/>
      <c r="U45" s="774"/>
      <c r="V45" s="774"/>
      <c r="W45" s="774"/>
      <c r="X45" s="776"/>
      <c r="Y45" s="776"/>
      <c r="Z45" s="698" t="str">
        <f>IF(ISBLANK(AA45),"",LARGE(Z32:Z44,1)+1)</f>
        <v/>
      </c>
      <c r="AA45" s="773"/>
      <c r="AB45" s="774"/>
      <c r="AC45" s="774"/>
      <c r="AD45" s="777"/>
      <c r="AE45" s="777"/>
      <c r="AF45" s="778"/>
      <c r="AG45" s="516"/>
      <c r="AH45" s="617"/>
      <c r="AI45" s="516"/>
      <c r="AJ45" s="534">
        <v>1</v>
      </c>
      <c r="AK45" s="534">
        <v>1</v>
      </c>
      <c r="AL45" s="516"/>
      <c r="AM45" s="1476"/>
      <c r="AN45" s="1476"/>
      <c r="AO45" s="516"/>
      <c r="AP45" s="1478"/>
      <c r="AQ45" s="547"/>
      <c r="AR45" s="1486"/>
      <c r="AS45" s="1486"/>
      <c r="AT45" s="516"/>
      <c r="AU45" s="1478"/>
      <c r="AV45" s="516"/>
      <c r="AW45" s="1492"/>
      <c r="AX45" s="1492"/>
      <c r="AY45" s="548"/>
      <c r="AZ45" s="1478"/>
      <c r="BB45" s="1506"/>
      <c r="BC45" s="1506"/>
      <c r="BD45" s="516"/>
      <c r="BE45" s="1476"/>
      <c r="BF45" s="1476"/>
      <c r="BG45" s="516"/>
      <c r="BH45" s="1486"/>
      <c r="BI45" s="1486"/>
      <c r="BJ45" s="516"/>
      <c r="BK45" s="1492"/>
      <c r="BL45" s="1492"/>
      <c r="BM45" s="516"/>
      <c r="BP45" s="516"/>
      <c r="BS45" s="516"/>
      <c r="BV45" s="516"/>
      <c r="BY45" s="516"/>
      <c r="CB45" s="516"/>
      <c r="CC45" s="516"/>
      <c r="CD45" s="516"/>
      <c r="CE45" s="516"/>
      <c r="CF45" s="516"/>
      <c r="CG45" s="516"/>
      <c r="CH45" s="516"/>
      <c r="CI45" s="516"/>
      <c r="CJ45" s="516"/>
      <c r="CK45" s="516"/>
      <c r="CL45" s="516"/>
      <c r="CM45" s="781" t="s">
        <v>3021</v>
      </c>
      <c r="CN45" s="782" t="s">
        <v>2906</v>
      </c>
      <c r="CO45" s="799" t="s">
        <v>2852</v>
      </c>
      <c r="CP45" s="781" t="s">
        <v>2852</v>
      </c>
      <c r="CQ45" s="832">
        <v>255</v>
      </c>
      <c r="CR45" s="832">
        <v>0</v>
      </c>
      <c r="CS45" s="832">
        <v>255</v>
      </c>
      <c r="CT45" s="828" t="s">
        <v>3022</v>
      </c>
      <c r="CU45" s="516"/>
      <c r="CV45" s="855" t="s">
        <v>2870</v>
      </c>
      <c r="CW45" s="856" t="s">
        <v>2870</v>
      </c>
      <c r="CX45" s="789" t="s">
        <v>3023</v>
      </c>
      <c r="CY45" s="855" t="s">
        <v>3023</v>
      </c>
      <c r="CZ45" s="790">
        <v>150</v>
      </c>
      <c r="DB45" s="528">
        <v>1</v>
      </c>
    </row>
    <row r="46" spans="1:106" ht="21" customHeight="1" thickBot="1">
      <c r="A46" s="516"/>
      <c r="B46" s="677" t="s">
        <v>2792</v>
      </c>
      <c r="C46" s="2013"/>
      <c r="D46" s="2014"/>
      <c r="E46" s="2017"/>
      <c r="F46" s="2017"/>
      <c r="G46" s="2017"/>
      <c r="H46" s="2017"/>
      <c r="I46" s="2017"/>
      <c r="J46" s="2017"/>
      <c r="K46" s="2017"/>
      <c r="L46" s="2017"/>
      <c r="M46" s="2017"/>
      <c r="N46" s="2017"/>
      <c r="O46" s="2017"/>
      <c r="P46" s="2018"/>
      <c r="Q46" s="523"/>
      <c r="R46" s="772" t="str">
        <f t="shared" si="4"/>
        <v>►</v>
      </c>
      <c r="S46" s="698" t="str">
        <f>IF(ISBLANK(T46),"",LARGE(S32:S45,1)+1)</f>
        <v/>
      </c>
      <c r="T46" s="773"/>
      <c r="U46" s="774"/>
      <c r="V46" s="774"/>
      <c r="W46" s="774"/>
      <c r="X46" s="776"/>
      <c r="Y46" s="776"/>
      <c r="Z46" s="698" t="str">
        <f>IF(ISBLANK(AA46),"",LARGE(Z32:Z45,1)+1)</f>
        <v/>
      </c>
      <c r="AA46" s="773"/>
      <c r="AB46" s="774"/>
      <c r="AC46" s="774"/>
      <c r="AD46" s="777"/>
      <c r="AE46" s="777"/>
      <c r="AF46" s="778"/>
      <c r="AG46" s="516"/>
      <c r="AH46" s="617"/>
      <c r="AI46" s="516"/>
      <c r="AJ46" s="2" t="s">
        <v>2243</v>
      </c>
      <c r="AK46" s="2"/>
      <c r="AL46" s="516"/>
      <c r="AM46" s="534">
        <v>1</v>
      </c>
      <c r="AN46" s="534">
        <v>1</v>
      </c>
      <c r="AO46" s="516"/>
      <c r="AP46" s="534">
        <v>1</v>
      </c>
      <c r="AQ46" s="534"/>
      <c r="AR46" s="534">
        <v>1</v>
      </c>
      <c r="AS46" s="534">
        <v>1</v>
      </c>
      <c r="AT46" s="516"/>
      <c r="AU46" s="534">
        <v>1</v>
      </c>
      <c r="AV46" s="516"/>
      <c r="AW46" s="534">
        <v>1</v>
      </c>
      <c r="AX46" s="534">
        <v>1</v>
      </c>
      <c r="AY46" s="534">
        <v>1</v>
      </c>
      <c r="AZ46" s="534">
        <v>1</v>
      </c>
      <c r="BB46" s="534">
        <v>1</v>
      </c>
      <c r="BC46" s="534">
        <v>1</v>
      </c>
      <c r="BD46" s="516"/>
      <c r="BE46" s="534">
        <v>1</v>
      </c>
      <c r="BF46" s="534">
        <v>1</v>
      </c>
      <c r="BG46" s="516"/>
      <c r="BH46" s="534">
        <v>1</v>
      </c>
      <c r="BI46" s="534">
        <v>1</v>
      </c>
      <c r="BJ46" s="516"/>
      <c r="BK46" s="534">
        <v>1</v>
      </c>
      <c r="BL46" s="534">
        <v>1</v>
      </c>
      <c r="BM46" s="516"/>
      <c r="BN46" s="2004" t="s">
        <v>3024</v>
      </c>
      <c r="BO46" s="2004"/>
      <c r="BP46" s="516"/>
      <c r="BQ46" s="1913" t="s">
        <v>3025</v>
      </c>
      <c r="BR46" s="1913"/>
      <c r="BS46" s="516"/>
      <c r="BT46" s="1909" t="s">
        <v>3026</v>
      </c>
      <c r="BU46" s="1909"/>
      <c r="BV46" s="516"/>
      <c r="BW46" s="1907" t="s">
        <v>3027</v>
      </c>
      <c r="BX46" s="1907"/>
      <c r="BY46" s="516"/>
      <c r="BZ46" s="1914" t="s">
        <v>3028</v>
      </c>
      <c r="CA46" s="1914"/>
      <c r="CB46" s="516"/>
      <c r="CC46" s="516"/>
      <c r="CD46" s="516"/>
      <c r="CE46" s="516"/>
      <c r="CF46" s="516"/>
      <c r="CG46" s="516"/>
      <c r="CH46" s="516"/>
      <c r="CI46" s="516"/>
      <c r="CJ46" s="516"/>
      <c r="CK46" s="516"/>
      <c r="CL46" s="516"/>
      <c r="CM46" s="805" t="s">
        <v>3029</v>
      </c>
      <c r="CN46" s="806" t="s">
        <v>2914</v>
      </c>
      <c r="CO46" s="799" t="s">
        <v>2872</v>
      </c>
      <c r="CP46" s="805" t="s">
        <v>2872</v>
      </c>
      <c r="CQ46" s="832">
        <v>0</v>
      </c>
      <c r="CR46" s="832">
        <v>255</v>
      </c>
      <c r="CS46" s="832">
        <v>255</v>
      </c>
      <c r="CT46" s="828" t="s">
        <v>3030</v>
      </c>
      <c r="CU46" s="516"/>
      <c r="CV46" s="857" t="s">
        <v>2882</v>
      </c>
      <c r="CW46" s="858" t="s">
        <v>2882</v>
      </c>
      <c r="CX46" s="789" t="s">
        <v>3031</v>
      </c>
      <c r="CY46" s="857" t="s">
        <v>3031</v>
      </c>
      <c r="CZ46" s="790">
        <v>0</v>
      </c>
      <c r="DB46" s="528">
        <v>1</v>
      </c>
    </row>
    <row r="47" spans="1:106" ht="21" customHeight="1">
      <c r="A47" s="516"/>
      <c r="B47" s="677" t="str">
        <f>IF(C65&gt;0,"A","►")</f>
        <v>A</v>
      </c>
      <c r="C47" s="859">
        <v>0</v>
      </c>
      <c r="D47" s="757" t="s">
        <v>2930</v>
      </c>
      <c r="E47" s="757"/>
      <c r="F47" s="757"/>
      <c r="G47" s="757"/>
      <c r="H47" s="757"/>
      <c r="I47" s="757"/>
      <c r="J47" s="859">
        <f>MAX(C48:C64)</f>
        <v>3</v>
      </c>
      <c r="K47" s="757" t="s">
        <v>2930</v>
      </c>
      <c r="L47" s="757"/>
      <c r="M47" s="757"/>
      <c r="N47" s="758"/>
      <c r="O47" s="758"/>
      <c r="P47" s="759"/>
      <c r="Q47" s="523"/>
      <c r="R47" s="772" t="str">
        <f t="shared" si="4"/>
        <v>►</v>
      </c>
      <c r="S47" s="698" t="str">
        <f>IF(ISBLANK(T47),"",LARGE(S32:S46,1)+1)</f>
        <v/>
      </c>
      <c r="T47" s="773"/>
      <c r="U47" s="774"/>
      <c r="V47" s="774"/>
      <c r="W47" s="774"/>
      <c r="X47" s="776"/>
      <c r="Y47" s="776"/>
      <c r="Z47" s="698" t="str">
        <f>IF(ISBLANK(AA47),"",LARGE(Z32:Z46,1)+1)</f>
        <v/>
      </c>
      <c r="AA47" s="773"/>
      <c r="AB47" s="774"/>
      <c r="AC47" s="774"/>
      <c r="AD47" s="777"/>
      <c r="AE47" s="777"/>
      <c r="AF47" s="778"/>
      <c r="AG47" s="516"/>
      <c r="AH47" s="617"/>
      <c r="AI47" s="516"/>
      <c r="AJ47" s="1472"/>
      <c r="AK47" s="1472"/>
      <c r="AL47" s="516"/>
      <c r="AM47" s="1475" t="s">
        <v>3032</v>
      </c>
      <c r="AN47" s="1475"/>
      <c r="AO47" s="516"/>
      <c r="AP47" s="1477"/>
      <c r="AQ47" s="547"/>
      <c r="AR47" s="1485" t="s">
        <v>3033</v>
      </c>
      <c r="AS47" s="1485"/>
      <c r="AT47" s="516"/>
      <c r="AU47" s="1477"/>
      <c r="AV47" s="516"/>
      <c r="AW47" s="1491" t="s">
        <v>2009</v>
      </c>
      <c r="AX47" s="1491"/>
      <c r="AY47" s="548"/>
      <c r="AZ47" s="1477"/>
      <c r="BB47" s="1503" t="s">
        <v>2006</v>
      </c>
      <c r="BC47" s="1503"/>
      <c r="BD47" s="516"/>
      <c r="BE47" s="1475" t="s">
        <v>3032</v>
      </c>
      <c r="BF47" s="1475"/>
      <c r="BG47" s="516"/>
      <c r="BH47" s="1485" t="s">
        <v>3033</v>
      </c>
      <c r="BI47" s="1485"/>
      <c r="BJ47" s="516"/>
      <c r="BK47" s="1491" t="s">
        <v>2009</v>
      </c>
      <c r="BL47" s="1491"/>
      <c r="BM47" s="516"/>
      <c r="BN47" s="2005"/>
      <c r="BO47" s="2005"/>
      <c r="BP47" s="516"/>
      <c r="BQ47" s="2001"/>
      <c r="BR47" s="2001"/>
      <c r="BS47" s="516"/>
      <c r="BT47" s="2000"/>
      <c r="BU47" s="2000"/>
      <c r="BV47" s="516"/>
      <c r="BW47" s="1999"/>
      <c r="BX47" s="1999"/>
      <c r="BY47" s="516"/>
      <c r="BZ47" s="2002"/>
      <c r="CA47" s="2002"/>
      <c r="CB47" s="516"/>
      <c r="CC47" s="516"/>
      <c r="CD47" s="516"/>
      <c r="CE47" s="516"/>
      <c r="CF47" s="516"/>
      <c r="CG47" s="516"/>
      <c r="CH47" s="516"/>
      <c r="CI47" s="516"/>
      <c r="CJ47" s="516"/>
      <c r="CK47" s="516"/>
      <c r="CL47" s="516"/>
      <c r="CM47" s="779" t="s">
        <v>2939</v>
      </c>
      <c r="CN47" s="780" t="s">
        <v>2939</v>
      </c>
      <c r="CO47" s="799" t="s">
        <v>2842</v>
      </c>
      <c r="CP47" s="779" t="s">
        <v>2842</v>
      </c>
      <c r="CQ47" s="832">
        <v>0</v>
      </c>
      <c r="CR47" s="832">
        <v>0</v>
      </c>
      <c r="CS47" s="832">
        <v>128</v>
      </c>
      <c r="CT47" s="799" t="s">
        <v>2939</v>
      </c>
      <c r="CU47" s="516"/>
      <c r="CV47" s="860" t="s">
        <v>2909</v>
      </c>
      <c r="CW47" s="861" t="s">
        <v>2909</v>
      </c>
      <c r="CX47" s="789" t="s">
        <v>3034</v>
      </c>
      <c r="CY47" s="860" t="s">
        <v>3034</v>
      </c>
      <c r="CZ47" s="790">
        <v>51</v>
      </c>
      <c r="DB47" s="528">
        <v>1</v>
      </c>
    </row>
    <row r="48" spans="1:106" ht="21" customHeight="1" thickBot="1">
      <c r="A48" s="516"/>
      <c r="B48" s="677" t="str">
        <f>IF(C65&gt;0,"A","►")</f>
        <v>A</v>
      </c>
      <c r="C48" s="698">
        <f>IF(ISBLANK(D48),"",LARGE(C47:C47,1)+1)</f>
        <v>1</v>
      </c>
      <c r="D48" s="773" t="s">
        <v>2938</v>
      </c>
      <c r="E48" s="774"/>
      <c r="F48" s="775"/>
      <c r="G48" s="775"/>
      <c r="H48" s="776"/>
      <c r="I48" s="776"/>
      <c r="J48" s="698" t="str">
        <f>IF(ISBLANK(K48),"",LARGE(J47:J47,1)+1)</f>
        <v/>
      </c>
      <c r="K48" s="773"/>
      <c r="L48" s="774"/>
      <c r="M48" s="774"/>
      <c r="N48" s="777"/>
      <c r="O48" s="777"/>
      <c r="P48" s="778"/>
      <c r="Q48" s="523"/>
      <c r="R48" s="772" t="str">
        <f t="shared" si="4"/>
        <v>►</v>
      </c>
      <c r="S48" s="698" t="str">
        <f>IF(ISBLANK(T48),"",LARGE(S32:S47,1)+1)</f>
        <v/>
      </c>
      <c r="T48" s="773"/>
      <c r="U48" s="774"/>
      <c r="V48" s="774"/>
      <c r="W48" s="774"/>
      <c r="X48" s="776"/>
      <c r="Y48" s="776"/>
      <c r="Z48" s="698" t="str">
        <f>IF(ISBLANK(AA48),"",LARGE(Z32:Z47,1)+1)</f>
        <v/>
      </c>
      <c r="AA48" s="773"/>
      <c r="AB48" s="774"/>
      <c r="AC48" s="774"/>
      <c r="AD48" s="777"/>
      <c r="AE48" s="777"/>
      <c r="AF48" s="778"/>
      <c r="AG48" s="516"/>
      <c r="AH48" s="617"/>
      <c r="AI48" s="516"/>
      <c r="AJ48" s="525">
        <v>1</v>
      </c>
      <c r="AK48" s="525">
        <v>1</v>
      </c>
      <c r="AL48" s="516"/>
      <c r="AM48" s="1476"/>
      <c r="AN48" s="1476"/>
      <c r="AO48" s="516"/>
      <c r="AP48" s="1478"/>
      <c r="AQ48" s="547"/>
      <c r="AR48" s="1486"/>
      <c r="AS48" s="1486"/>
      <c r="AT48" s="516"/>
      <c r="AU48" s="1478"/>
      <c r="AV48" s="516"/>
      <c r="AW48" s="1492"/>
      <c r="AX48" s="1492"/>
      <c r="AY48" s="548"/>
      <c r="AZ48" s="1478"/>
      <c r="BB48" s="1504"/>
      <c r="BC48" s="1504"/>
      <c r="BD48" s="516"/>
      <c r="BE48" s="1476"/>
      <c r="BF48" s="1476"/>
      <c r="BG48" s="516"/>
      <c r="BH48" s="1486"/>
      <c r="BI48" s="1486"/>
      <c r="BJ48" s="516"/>
      <c r="BK48" s="1492"/>
      <c r="BL48" s="1492"/>
      <c r="BM48" s="516"/>
      <c r="BP48" s="516"/>
      <c r="BS48" s="516"/>
      <c r="BV48" s="516"/>
      <c r="BY48" s="516"/>
      <c r="CB48" s="516"/>
      <c r="CC48" s="516"/>
      <c r="CD48" s="516"/>
      <c r="CE48" s="516"/>
      <c r="CF48" s="516"/>
      <c r="CG48" s="516"/>
      <c r="CH48" s="516"/>
      <c r="CI48" s="516"/>
      <c r="CJ48" s="516"/>
      <c r="CK48" s="516"/>
      <c r="CL48" s="516"/>
      <c r="CM48" s="793" t="s">
        <v>2953</v>
      </c>
      <c r="CN48" s="794" t="s">
        <v>2953</v>
      </c>
      <c r="CO48" s="799" t="s">
        <v>3035</v>
      </c>
      <c r="CP48" s="793" t="s">
        <v>3035</v>
      </c>
      <c r="CQ48" s="832">
        <v>128</v>
      </c>
      <c r="CR48" s="832">
        <v>128</v>
      </c>
      <c r="CS48" s="832">
        <v>0</v>
      </c>
      <c r="CT48" s="799" t="s">
        <v>2953</v>
      </c>
      <c r="CU48" s="516"/>
      <c r="CV48" s="862" t="s">
        <v>2917</v>
      </c>
      <c r="CW48" s="863" t="s">
        <v>2917</v>
      </c>
      <c r="CX48" s="789" t="s">
        <v>3036</v>
      </c>
      <c r="CY48" s="862" t="s">
        <v>3036</v>
      </c>
      <c r="CZ48" s="790">
        <v>153</v>
      </c>
      <c r="DB48" s="528">
        <v>1</v>
      </c>
    </row>
    <row r="49" spans="1:106" ht="21" customHeight="1" thickBot="1">
      <c r="A49" s="516"/>
      <c r="B49" s="772" t="str">
        <f t="shared" ref="B49:B63" si="5">IF(D49&lt;&gt;"","A",IF(E49&lt;&gt;"","A",IF(F49&lt;&gt;"","A",IF(K49&lt;&gt;"","A",IF(L49&lt;&gt;"","A",IF(M49&lt;&gt;"","A","►"))))))</f>
        <v>A</v>
      </c>
      <c r="C49" s="698">
        <f>IF(ISBLANK(D49),"",LARGE(C47:C48,1)+1)</f>
        <v>2</v>
      </c>
      <c r="D49" s="773" t="s">
        <v>2948</v>
      </c>
      <c r="E49" s="774"/>
      <c r="F49" s="774"/>
      <c r="G49" s="774"/>
      <c r="H49" s="776"/>
      <c r="I49" s="776"/>
      <c r="J49" s="698" t="str">
        <f>IF(ISBLANK(K49),"",LARGE(J47:J48,1)+1)</f>
        <v/>
      </c>
      <c r="K49" s="773"/>
      <c r="L49" s="774"/>
      <c r="M49" s="774"/>
      <c r="N49" s="777"/>
      <c r="O49" s="777"/>
      <c r="P49" s="778"/>
      <c r="Q49" s="523"/>
      <c r="R49" s="772" t="str">
        <f t="shared" si="4"/>
        <v>►</v>
      </c>
      <c r="S49" s="698" t="str">
        <f>IF(ISBLANK(T49),"",LARGE(S32:S48,1)+1)</f>
        <v/>
      </c>
      <c r="T49" s="773"/>
      <c r="U49" s="774"/>
      <c r="V49" s="774"/>
      <c r="W49" s="774"/>
      <c r="X49" s="776"/>
      <c r="Y49" s="776"/>
      <c r="Z49" s="698" t="str">
        <f>IF(ISBLANK(AA49),"",LARGE(Z32:Z48,1)+1)</f>
        <v/>
      </c>
      <c r="AA49" s="773"/>
      <c r="AB49" s="774"/>
      <c r="AC49" s="774"/>
      <c r="AD49" s="777"/>
      <c r="AE49" s="777"/>
      <c r="AF49" s="778"/>
      <c r="AG49" s="516"/>
      <c r="AH49" s="617"/>
      <c r="AI49" s="516"/>
      <c r="AJ49" s="2" t="s">
        <v>2259</v>
      </c>
      <c r="AK49" s="2"/>
      <c r="AL49" s="516"/>
      <c r="AM49" s="534">
        <v>1</v>
      </c>
      <c r="AN49" s="534">
        <v>1</v>
      </c>
      <c r="AO49" s="516"/>
      <c r="AP49" s="534">
        <v>1</v>
      </c>
      <c r="AQ49" s="534"/>
      <c r="AR49" s="534">
        <v>1</v>
      </c>
      <c r="AS49" s="534">
        <v>1</v>
      </c>
      <c r="AT49" s="516"/>
      <c r="AU49" s="534">
        <v>1</v>
      </c>
      <c r="AV49" s="516"/>
      <c r="AW49" s="534">
        <v>1</v>
      </c>
      <c r="AX49" s="534">
        <v>1</v>
      </c>
      <c r="AY49" s="534">
        <v>1</v>
      </c>
      <c r="AZ49" s="534">
        <v>1</v>
      </c>
      <c r="BB49" s="534">
        <v>1</v>
      </c>
      <c r="BC49" s="534">
        <v>1</v>
      </c>
      <c r="BD49" s="516"/>
      <c r="BE49" s="534">
        <v>1</v>
      </c>
      <c r="BF49" s="534">
        <v>1</v>
      </c>
      <c r="BG49" s="516"/>
      <c r="BH49" s="534">
        <v>1</v>
      </c>
      <c r="BI49" s="534">
        <v>1</v>
      </c>
      <c r="BJ49" s="516"/>
      <c r="BK49" s="534">
        <v>1</v>
      </c>
      <c r="BL49" s="534">
        <v>1</v>
      </c>
      <c r="BM49" s="516"/>
      <c r="BN49" s="2004" t="s">
        <v>3037</v>
      </c>
      <c r="BO49" s="2004"/>
      <c r="BP49" s="516"/>
      <c r="BQ49" s="1913" t="s">
        <v>3038</v>
      </c>
      <c r="BR49" s="1913"/>
      <c r="BS49" s="516"/>
      <c r="BT49" s="1909" t="s">
        <v>3009</v>
      </c>
      <c r="BU49" s="1909"/>
      <c r="BV49" s="516"/>
      <c r="BW49" s="1907" t="s">
        <v>3039</v>
      </c>
      <c r="BX49" s="1907"/>
      <c r="BY49" s="516"/>
      <c r="BZ49" s="1914" t="s">
        <v>3040</v>
      </c>
      <c r="CA49" s="1914"/>
      <c r="CB49" s="516"/>
      <c r="CC49" s="516"/>
      <c r="CD49" s="516"/>
      <c r="CE49" s="516"/>
      <c r="CF49" s="516"/>
      <c r="CG49" s="516"/>
      <c r="CH49" s="516"/>
      <c r="CI49" s="516"/>
      <c r="CJ49" s="516"/>
      <c r="CK49" s="516"/>
      <c r="CL49" s="516"/>
      <c r="CM49" s="864" t="s">
        <v>2959</v>
      </c>
      <c r="CN49" s="865" t="s">
        <v>2959</v>
      </c>
      <c r="CO49" s="789" t="s">
        <v>2884</v>
      </c>
      <c r="CP49" s="864" t="s">
        <v>2884</v>
      </c>
      <c r="CQ49" s="790">
        <v>128</v>
      </c>
      <c r="CR49" s="790">
        <v>0</v>
      </c>
      <c r="CS49" s="790">
        <v>128</v>
      </c>
      <c r="CT49" s="789" t="s">
        <v>2959</v>
      </c>
      <c r="CU49" s="516"/>
      <c r="CV49" s="866" t="s">
        <v>2927</v>
      </c>
      <c r="CW49" s="867" t="s">
        <v>2927</v>
      </c>
      <c r="CX49" s="789" t="s">
        <v>3041</v>
      </c>
      <c r="CY49" s="866" t="s">
        <v>3041</v>
      </c>
      <c r="CZ49" s="790">
        <v>153</v>
      </c>
      <c r="DB49" s="528">
        <v>1</v>
      </c>
    </row>
    <row r="50" spans="1:106" ht="21" customHeight="1">
      <c r="A50" s="516"/>
      <c r="B50" s="772" t="str">
        <f t="shared" si="5"/>
        <v>A</v>
      </c>
      <c r="C50" s="698">
        <f>IF(ISBLANK(D50),"",LARGE(C47:C49,1)+1)</f>
        <v>3</v>
      </c>
      <c r="D50" s="773" t="s">
        <v>2956</v>
      </c>
      <c r="E50" s="774"/>
      <c r="F50" s="774"/>
      <c r="G50" s="774"/>
      <c r="H50" s="776"/>
      <c r="I50" s="776"/>
      <c r="J50" s="698" t="str">
        <f>IF(ISBLANK(K50),"",LARGE(J47:J49,1)+1)</f>
        <v/>
      </c>
      <c r="K50" s="773"/>
      <c r="L50" s="774"/>
      <c r="M50" s="774"/>
      <c r="N50" s="777"/>
      <c r="O50" s="777"/>
      <c r="P50" s="778"/>
      <c r="Q50" s="523"/>
      <c r="R50" s="772" t="str">
        <f t="shared" si="4"/>
        <v>►</v>
      </c>
      <c r="S50" s="698" t="str">
        <f>IF(ISBLANK(T50),"",LARGE(S32:S49,1)+1)</f>
        <v/>
      </c>
      <c r="T50" s="773"/>
      <c r="U50" s="774"/>
      <c r="V50" s="774"/>
      <c r="W50" s="774"/>
      <c r="X50" s="776"/>
      <c r="Y50" s="776"/>
      <c r="Z50" s="698" t="str">
        <f>IF(ISBLANK(AA50),"",LARGE(Z32:Z49,1)+1)</f>
        <v/>
      </c>
      <c r="AA50" s="773"/>
      <c r="AB50" s="774"/>
      <c r="AC50" s="774"/>
      <c r="AD50" s="777"/>
      <c r="AE50" s="777"/>
      <c r="AF50" s="778"/>
      <c r="AG50" s="516"/>
      <c r="AH50" s="2006" t="s">
        <v>3042</v>
      </c>
      <c r="AI50" s="516"/>
      <c r="AJ50" s="1472"/>
      <c r="AK50" s="1472"/>
      <c r="AL50" s="516"/>
      <c r="AM50" s="1475" t="s">
        <v>3043</v>
      </c>
      <c r="AN50" s="1475"/>
      <c r="AO50" s="516"/>
      <c r="AP50" s="1477"/>
      <c r="AQ50" s="547"/>
      <c r="AR50" s="1485" t="s">
        <v>2066</v>
      </c>
      <c r="AS50" s="1485"/>
      <c r="AT50" s="516"/>
      <c r="AU50" s="1477"/>
      <c r="AV50" s="516"/>
      <c r="AW50" s="1491" t="s">
        <v>2039</v>
      </c>
      <c r="AX50" s="1491"/>
      <c r="AY50" s="548"/>
      <c r="AZ50" s="1477"/>
      <c r="BB50" s="1501" t="s">
        <v>2862</v>
      </c>
      <c r="BC50" s="1501"/>
      <c r="BD50" s="516"/>
      <c r="BE50" s="1475" t="s">
        <v>3043</v>
      </c>
      <c r="BF50" s="1475"/>
      <c r="BG50" s="516"/>
      <c r="BH50" s="1485" t="s">
        <v>2066</v>
      </c>
      <c r="BI50" s="1485"/>
      <c r="BJ50" s="516"/>
      <c r="BK50" s="1491" t="s">
        <v>2039</v>
      </c>
      <c r="BL50" s="1491"/>
      <c r="BM50" s="516"/>
      <c r="BN50" s="2005"/>
      <c r="BO50" s="2005"/>
      <c r="BP50" s="516"/>
      <c r="BQ50" s="2001"/>
      <c r="BR50" s="2001"/>
      <c r="BS50" s="516"/>
      <c r="BT50" s="2000"/>
      <c r="BU50" s="2000"/>
      <c r="BV50" s="516"/>
      <c r="BW50" s="1999"/>
      <c r="BX50" s="1999"/>
      <c r="BY50" s="516"/>
      <c r="BZ50" s="2002"/>
      <c r="CA50" s="2002"/>
      <c r="CB50" s="516"/>
      <c r="CC50" s="516"/>
      <c r="CD50" s="516"/>
      <c r="CE50" s="516"/>
      <c r="CF50" s="516"/>
      <c r="CG50" s="516"/>
      <c r="CH50" s="516"/>
      <c r="CI50" s="516"/>
      <c r="CJ50" s="516"/>
      <c r="CK50" s="516"/>
      <c r="CL50" s="516"/>
      <c r="CM50" s="868" t="s">
        <v>2963</v>
      </c>
      <c r="CN50" s="869" t="s">
        <v>2963</v>
      </c>
      <c r="CO50" s="789" t="s">
        <v>2902</v>
      </c>
      <c r="CP50" s="868" t="s">
        <v>2902</v>
      </c>
      <c r="CQ50" s="790">
        <v>0</v>
      </c>
      <c r="CR50" s="790">
        <v>128</v>
      </c>
      <c r="CS50" s="790">
        <v>128</v>
      </c>
      <c r="CT50" s="789" t="s">
        <v>2963</v>
      </c>
      <c r="CU50" s="516"/>
      <c r="CV50" s="870" t="s">
        <v>2934</v>
      </c>
      <c r="CW50" s="871" t="s">
        <v>2934</v>
      </c>
      <c r="CX50" s="789" t="s">
        <v>3044</v>
      </c>
      <c r="CY50" s="870" t="s">
        <v>3044</v>
      </c>
      <c r="CZ50" s="790">
        <v>51</v>
      </c>
      <c r="DB50" s="528">
        <v>1</v>
      </c>
    </row>
    <row r="51" spans="1:106" ht="21" customHeight="1" thickBot="1">
      <c r="A51" s="516"/>
      <c r="B51" s="772" t="str">
        <f t="shared" si="5"/>
        <v>A</v>
      </c>
      <c r="C51" s="698" t="str">
        <f>IF(ISBLANK(D51),"",LARGE(C47:C50,1)+1)</f>
        <v/>
      </c>
      <c r="D51" s="773"/>
      <c r="E51" s="774" t="s">
        <v>2962</v>
      </c>
      <c r="F51" s="774"/>
      <c r="G51" s="774"/>
      <c r="H51" s="776"/>
      <c r="I51" s="776"/>
      <c r="J51" s="698" t="str">
        <f>IF(ISBLANK(K51),"",LARGE(J47:J50,1)+1)</f>
        <v/>
      </c>
      <c r="K51" s="773"/>
      <c r="L51" s="774"/>
      <c r="M51" s="774"/>
      <c r="N51" s="777"/>
      <c r="O51" s="777"/>
      <c r="P51" s="778"/>
      <c r="Q51" s="523"/>
      <c r="R51" s="772" t="str">
        <f t="shared" si="4"/>
        <v>►</v>
      </c>
      <c r="S51" s="698" t="str">
        <f>IF(ISBLANK(T51),"",LARGE(S32:S50,1)+1)</f>
        <v/>
      </c>
      <c r="T51" s="773"/>
      <c r="U51" s="774"/>
      <c r="V51" s="774"/>
      <c r="W51" s="774"/>
      <c r="X51" s="776"/>
      <c r="Y51" s="776"/>
      <c r="Z51" s="698" t="str">
        <f>IF(ISBLANK(AA51),"",LARGE(Z32:Z50,1)+1)</f>
        <v/>
      </c>
      <c r="AA51" s="773"/>
      <c r="AB51" s="774"/>
      <c r="AC51" s="774"/>
      <c r="AD51" s="777"/>
      <c r="AE51" s="777"/>
      <c r="AF51" s="778"/>
      <c r="AG51" s="516"/>
      <c r="AH51" s="2006"/>
      <c r="AI51" s="516"/>
      <c r="AJ51" s="534">
        <v>1</v>
      </c>
      <c r="AK51" s="534">
        <v>1</v>
      </c>
      <c r="AL51" s="516"/>
      <c r="AM51" s="1476"/>
      <c r="AN51" s="1476"/>
      <c r="AO51" s="516"/>
      <c r="AP51" s="1478"/>
      <c r="AQ51" s="547"/>
      <c r="AR51" s="1486"/>
      <c r="AS51" s="1486"/>
      <c r="AT51" s="516"/>
      <c r="AU51" s="1478"/>
      <c r="AV51" s="516"/>
      <c r="AW51" s="1492"/>
      <c r="AX51" s="1492"/>
      <c r="AY51" s="548"/>
      <c r="AZ51" s="1478"/>
      <c r="BB51" s="1502"/>
      <c r="BC51" s="1502"/>
      <c r="BD51" s="516"/>
      <c r="BE51" s="1476"/>
      <c r="BF51" s="1476"/>
      <c r="BG51" s="516"/>
      <c r="BH51" s="1486"/>
      <c r="BI51" s="1486"/>
      <c r="BJ51" s="516"/>
      <c r="BK51" s="1492"/>
      <c r="BL51" s="1492"/>
      <c r="BM51" s="516"/>
      <c r="BP51" s="516"/>
      <c r="BS51" s="516"/>
      <c r="BV51" s="516"/>
      <c r="BY51" s="516"/>
      <c r="CB51" s="516"/>
      <c r="CC51" s="516"/>
      <c r="CD51" s="516"/>
      <c r="CE51" s="516"/>
      <c r="CF51" s="516"/>
      <c r="CG51" s="516"/>
      <c r="CH51" s="516"/>
      <c r="CI51" s="516"/>
      <c r="CJ51" s="516"/>
      <c r="CK51" s="516"/>
      <c r="CL51" s="516"/>
      <c r="CM51" s="872" t="s">
        <v>2838</v>
      </c>
      <c r="CN51" s="873" t="s">
        <v>2838</v>
      </c>
      <c r="CO51" s="789" t="s">
        <v>3045</v>
      </c>
      <c r="CP51" s="872" t="s">
        <v>3045</v>
      </c>
      <c r="CQ51" s="790">
        <v>192</v>
      </c>
      <c r="CR51" s="790">
        <v>192</v>
      </c>
      <c r="CS51" s="790">
        <v>192</v>
      </c>
      <c r="CT51" s="789" t="s">
        <v>2838</v>
      </c>
      <c r="CU51" s="516"/>
      <c r="CV51" s="874" t="s">
        <v>2941</v>
      </c>
      <c r="CW51" s="875" t="s">
        <v>2941</v>
      </c>
      <c r="CX51" s="789" t="s">
        <v>3046</v>
      </c>
      <c r="CY51" s="874" t="s">
        <v>3046</v>
      </c>
      <c r="CZ51" s="790">
        <v>51</v>
      </c>
      <c r="DB51" s="528">
        <v>1</v>
      </c>
    </row>
    <row r="52" spans="1:106" ht="21" customHeight="1" thickBot="1">
      <c r="A52" s="516"/>
      <c r="B52" s="772" t="str">
        <f t="shared" si="5"/>
        <v>►</v>
      </c>
      <c r="C52" s="698" t="str">
        <f>IF(ISBLANK(D52),"",LARGE(C47:C51,1)+1)</f>
        <v/>
      </c>
      <c r="D52" s="773"/>
      <c r="E52" s="774"/>
      <c r="F52" s="774"/>
      <c r="G52" s="774"/>
      <c r="H52" s="776"/>
      <c r="I52" s="776"/>
      <c r="J52" s="698" t="str">
        <f>IF(ISBLANK(K52),"",LARGE(J47:J51,1)+1)</f>
        <v/>
      </c>
      <c r="K52" s="773"/>
      <c r="L52" s="774"/>
      <c r="M52" s="774"/>
      <c r="N52" s="777"/>
      <c r="O52" s="777"/>
      <c r="P52" s="778"/>
      <c r="Q52" s="523"/>
      <c r="R52" s="772" t="str">
        <f t="shared" si="4"/>
        <v>►</v>
      </c>
      <c r="S52" s="698" t="str">
        <f>IF(ISBLANK(T52),"",LARGE(S32:S51,1)+1)</f>
        <v/>
      </c>
      <c r="T52" s="773"/>
      <c r="U52" s="774"/>
      <c r="V52" s="774"/>
      <c r="W52" s="774"/>
      <c r="X52" s="776"/>
      <c r="Y52" s="776"/>
      <c r="Z52" s="698" t="str">
        <f>IF(ISBLANK(AA52),"",LARGE(Z32:Z51,1)+1)</f>
        <v/>
      </c>
      <c r="AA52" s="773"/>
      <c r="AB52" s="774"/>
      <c r="AC52" s="774"/>
      <c r="AD52" s="777"/>
      <c r="AE52" s="777"/>
      <c r="AF52" s="778"/>
      <c r="AG52" s="516"/>
      <c r="AH52" s="2006"/>
      <c r="AI52" s="516"/>
      <c r="AJ52" s="2" t="s">
        <v>2248</v>
      </c>
      <c r="AK52" s="2"/>
      <c r="AL52" s="516"/>
      <c r="AM52" s="534">
        <v>1</v>
      </c>
      <c r="AN52" s="534">
        <v>1</v>
      </c>
      <c r="AO52" s="516"/>
      <c r="AP52" s="534">
        <v>1</v>
      </c>
      <c r="AQ52" s="534"/>
      <c r="AR52" s="534">
        <v>1</v>
      </c>
      <c r="AS52" s="534">
        <v>1</v>
      </c>
      <c r="AT52" s="516"/>
      <c r="AU52" s="534">
        <v>1</v>
      </c>
      <c r="AV52" s="516"/>
      <c r="AW52" s="534">
        <v>1</v>
      </c>
      <c r="AX52" s="534">
        <v>1</v>
      </c>
      <c r="AY52" s="534">
        <v>1</v>
      </c>
      <c r="AZ52" s="534">
        <v>1</v>
      </c>
      <c r="BB52" s="534">
        <v>1</v>
      </c>
      <c r="BC52" s="534">
        <v>1</v>
      </c>
      <c r="BD52" s="516"/>
      <c r="BE52" s="534">
        <v>1</v>
      </c>
      <c r="BF52" s="534">
        <v>1</v>
      </c>
      <c r="BG52" s="516"/>
      <c r="BH52" s="534">
        <v>1</v>
      </c>
      <c r="BI52" s="534">
        <v>1</v>
      </c>
      <c r="BJ52" s="516"/>
      <c r="BK52" s="534">
        <v>1</v>
      </c>
      <c r="BL52" s="534">
        <v>1</v>
      </c>
      <c r="BM52" s="516"/>
      <c r="BN52" s="2004" t="s">
        <v>3047</v>
      </c>
      <c r="BO52" s="2004"/>
      <c r="BP52" s="516"/>
      <c r="BQ52" s="1913" t="s">
        <v>3048</v>
      </c>
      <c r="BR52" s="1913"/>
      <c r="BS52" s="516"/>
      <c r="BT52" s="1909" t="s">
        <v>3049</v>
      </c>
      <c r="BU52" s="1909"/>
      <c r="BV52" s="516"/>
      <c r="BW52" s="1907" t="s">
        <v>3050</v>
      </c>
      <c r="BX52" s="1907"/>
      <c r="BY52" s="516"/>
      <c r="BZ52" s="1914" t="s">
        <v>3051</v>
      </c>
      <c r="CA52" s="1914"/>
      <c r="CB52" s="516"/>
      <c r="CC52" s="516"/>
      <c r="CD52" s="516"/>
      <c r="CE52" s="516"/>
      <c r="CF52" s="516"/>
      <c r="CG52" s="516"/>
      <c r="CH52" s="516"/>
      <c r="CI52" s="516"/>
      <c r="CJ52" s="516"/>
      <c r="CK52" s="516"/>
      <c r="CL52" s="516"/>
      <c r="CM52" s="876" t="s">
        <v>2848</v>
      </c>
      <c r="CN52" s="877" t="s">
        <v>2848</v>
      </c>
      <c r="CO52" s="789" t="s">
        <v>3052</v>
      </c>
      <c r="CP52" s="876" t="s">
        <v>3052</v>
      </c>
      <c r="CQ52" s="790">
        <v>128</v>
      </c>
      <c r="CR52" s="790">
        <v>128</v>
      </c>
      <c r="CS52" s="790">
        <v>128</v>
      </c>
      <c r="CT52" s="789" t="s">
        <v>2848</v>
      </c>
      <c r="CU52" s="516"/>
      <c r="CV52" s="516"/>
      <c r="CW52" s="516"/>
      <c r="CX52" s="516"/>
      <c r="CY52" s="516"/>
      <c r="CZ52" s="516"/>
      <c r="DB52" s="528">
        <v>1</v>
      </c>
    </row>
    <row r="53" spans="1:106" ht="21" customHeight="1">
      <c r="A53" s="516"/>
      <c r="B53" s="772" t="str">
        <f t="shared" si="5"/>
        <v>►</v>
      </c>
      <c r="C53" s="698" t="str">
        <f>IF(ISBLANK(D53),"",LARGE(C47:C52,1)+1)</f>
        <v/>
      </c>
      <c r="D53" s="773"/>
      <c r="E53" s="774"/>
      <c r="F53" s="774"/>
      <c r="G53" s="774"/>
      <c r="H53" s="776"/>
      <c r="I53" s="776"/>
      <c r="J53" s="698" t="str">
        <f>IF(ISBLANK(K53),"",LARGE(J47:J52,1)+1)</f>
        <v/>
      </c>
      <c r="K53" s="773"/>
      <c r="L53" s="774"/>
      <c r="M53" s="774"/>
      <c r="N53" s="777"/>
      <c r="O53" s="777"/>
      <c r="P53" s="778"/>
      <c r="Q53" s="523"/>
      <c r="R53" s="772" t="str">
        <f t="shared" si="4"/>
        <v>►</v>
      </c>
      <c r="S53" s="698" t="str">
        <f>IF(ISBLANK(T53),"",LARGE(S32:S52,1)+1)</f>
        <v/>
      </c>
      <c r="T53" s="773"/>
      <c r="U53" s="774"/>
      <c r="V53" s="774"/>
      <c r="W53" s="774"/>
      <c r="X53" s="776"/>
      <c r="Y53" s="776"/>
      <c r="Z53" s="698" t="str">
        <f>IF(ISBLANK(AA53),"",LARGE(Z32:Z52,1)+1)</f>
        <v/>
      </c>
      <c r="AA53" s="773"/>
      <c r="AB53" s="774"/>
      <c r="AC53" s="774"/>
      <c r="AD53" s="777"/>
      <c r="AE53" s="777"/>
      <c r="AF53" s="778"/>
      <c r="AG53" s="516"/>
      <c r="AH53" s="2006"/>
      <c r="AI53" s="516"/>
      <c r="AJ53" s="1472"/>
      <c r="AK53" s="1472"/>
      <c r="AL53" s="516"/>
      <c r="AM53" s="1475" t="s">
        <v>3053</v>
      </c>
      <c r="AN53" s="1475"/>
      <c r="AO53" s="516"/>
      <c r="AP53" s="1477"/>
      <c r="AQ53" s="547"/>
      <c r="AR53" s="1485" t="s">
        <v>3054</v>
      </c>
      <c r="AS53" s="1485"/>
      <c r="AT53" s="516"/>
      <c r="AU53" s="1477"/>
      <c r="AV53" s="516"/>
      <c r="AW53" s="1491" t="s">
        <v>2067</v>
      </c>
      <c r="AX53" s="1491"/>
      <c r="AY53" s="548"/>
      <c r="AZ53" s="1477"/>
      <c r="BB53" s="1493" t="s">
        <v>2894</v>
      </c>
      <c r="BC53" s="1493"/>
      <c r="BD53" s="516"/>
      <c r="BE53" s="1475" t="s">
        <v>3053</v>
      </c>
      <c r="BF53" s="1475"/>
      <c r="BG53" s="516"/>
      <c r="BH53" s="1485" t="s">
        <v>3054</v>
      </c>
      <c r="BI53" s="1485"/>
      <c r="BJ53" s="516"/>
      <c r="BK53" s="1491" t="s">
        <v>2067</v>
      </c>
      <c r="BL53" s="1491"/>
      <c r="BM53" s="516"/>
      <c r="BN53" s="2005"/>
      <c r="BO53" s="2005"/>
      <c r="BP53" s="516"/>
      <c r="BQ53" s="2001"/>
      <c r="BR53" s="2001"/>
      <c r="BS53" s="516"/>
      <c r="BT53" s="2000"/>
      <c r="BU53" s="2000"/>
      <c r="BV53" s="516"/>
      <c r="BW53" s="1999"/>
      <c r="BX53" s="1999"/>
      <c r="BY53" s="516"/>
      <c r="BZ53" s="2002"/>
      <c r="CA53" s="2002"/>
      <c r="CB53" s="516"/>
      <c r="CC53" s="516"/>
      <c r="CD53" s="516"/>
      <c r="CE53" s="516"/>
      <c r="CF53" s="516"/>
      <c r="CG53" s="516"/>
      <c r="CH53" s="516"/>
      <c r="CI53" s="516"/>
      <c r="CJ53" s="516"/>
      <c r="CK53" s="516"/>
      <c r="CL53" s="516"/>
      <c r="CM53" s="878" t="s">
        <v>2855</v>
      </c>
      <c r="CN53" s="879" t="s">
        <v>2855</v>
      </c>
      <c r="CO53" s="789" t="s">
        <v>3055</v>
      </c>
      <c r="CP53" s="878" t="s">
        <v>3055</v>
      </c>
      <c r="CQ53" s="790">
        <v>153</v>
      </c>
      <c r="CR53" s="790">
        <v>153</v>
      </c>
      <c r="CS53" s="790">
        <v>255</v>
      </c>
      <c r="CT53" s="789" t="s">
        <v>2855</v>
      </c>
      <c r="CU53" s="516"/>
      <c r="CV53" s="516"/>
      <c r="CW53" s="516"/>
      <c r="CX53" s="516"/>
      <c r="CY53" s="516"/>
      <c r="CZ53" s="516"/>
      <c r="DB53" s="528">
        <v>1</v>
      </c>
    </row>
    <row r="54" spans="1:106" ht="21" customHeight="1" thickBot="1">
      <c r="A54" s="516"/>
      <c r="B54" s="772" t="str">
        <f t="shared" si="5"/>
        <v>►</v>
      </c>
      <c r="C54" s="698" t="str">
        <f>IF(ISBLANK(D54),"",LARGE(C47:C53,1)+1)</f>
        <v/>
      </c>
      <c r="D54" s="773"/>
      <c r="E54" s="774"/>
      <c r="F54" s="774"/>
      <c r="G54" s="774"/>
      <c r="H54" s="776"/>
      <c r="I54" s="776"/>
      <c r="J54" s="698" t="str">
        <f>IF(ISBLANK(K54),"",LARGE(J47:J53,1)+1)</f>
        <v/>
      </c>
      <c r="K54" s="773"/>
      <c r="L54" s="774"/>
      <c r="M54" s="774"/>
      <c r="N54" s="777"/>
      <c r="O54" s="777"/>
      <c r="P54" s="778"/>
      <c r="Q54" s="523"/>
      <c r="R54" s="772" t="str">
        <f t="shared" si="4"/>
        <v>►</v>
      </c>
      <c r="S54" s="698" t="str">
        <f>IF(ISBLANK(T54),"",LARGE(S32:S53,1)+1)</f>
        <v/>
      </c>
      <c r="T54" s="773"/>
      <c r="U54" s="774"/>
      <c r="V54" s="774"/>
      <c r="W54" s="774"/>
      <c r="X54" s="776"/>
      <c r="Y54" s="776"/>
      <c r="Z54" s="698" t="str">
        <f>IF(ISBLANK(AA54),"",LARGE(Z32:Z53,1)+1)</f>
        <v/>
      </c>
      <c r="AA54" s="773"/>
      <c r="AB54" s="774"/>
      <c r="AC54" s="774"/>
      <c r="AD54" s="777"/>
      <c r="AE54" s="777"/>
      <c r="AF54" s="778"/>
      <c r="AG54" s="516"/>
      <c r="AH54" s="617"/>
      <c r="AI54" s="516"/>
      <c r="AJ54" s="525"/>
      <c r="AK54" s="525"/>
      <c r="AL54" s="516"/>
      <c r="AM54" s="1476"/>
      <c r="AN54" s="1476"/>
      <c r="AO54" s="516"/>
      <c r="AP54" s="1478"/>
      <c r="AQ54" s="547"/>
      <c r="AR54" s="1486"/>
      <c r="AS54" s="1486"/>
      <c r="AT54" s="516"/>
      <c r="AU54" s="1478"/>
      <c r="AV54" s="516"/>
      <c r="AW54" s="1492"/>
      <c r="AX54" s="1492"/>
      <c r="AY54" s="548"/>
      <c r="AZ54" s="1478"/>
      <c r="BB54" s="1494"/>
      <c r="BC54" s="1494"/>
      <c r="BD54" s="516"/>
      <c r="BE54" s="1476"/>
      <c r="BF54" s="1476"/>
      <c r="BG54" s="516"/>
      <c r="BH54" s="1486"/>
      <c r="BI54" s="1486"/>
      <c r="BJ54" s="516"/>
      <c r="BK54" s="1492"/>
      <c r="BL54" s="1492"/>
      <c r="BM54" s="516"/>
      <c r="BP54" s="516"/>
      <c r="BS54" s="516"/>
      <c r="BV54" s="516"/>
      <c r="BY54" s="516"/>
      <c r="CB54" s="516"/>
      <c r="CC54" s="516"/>
      <c r="CD54" s="516"/>
      <c r="CE54" s="516"/>
      <c r="CF54" s="516"/>
      <c r="CG54" s="516"/>
      <c r="CH54" s="516"/>
      <c r="CI54" s="516"/>
      <c r="CJ54" s="516"/>
      <c r="CK54" s="516"/>
      <c r="CL54" s="516"/>
      <c r="CM54" s="866" t="s">
        <v>2868</v>
      </c>
      <c r="CN54" s="867" t="s">
        <v>2868</v>
      </c>
      <c r="CO54" s="789" t="s">
        <v>3041</v>
      </c>
      <c r="CP54" s="866" t="s">
        <v>3041</v>
      </c>
      <c r="CQ54" s="790">
        <v>153</v>
      </c>
      <c r="CR54" s="790">
        <v>51</v>
      </c>
      <c r="CS54" s="790">
        <v>102</v>
      </c>
      <c r="CT54" s="789" t="s">
        <v>2868</v>
      </c>
      <c r="CU54" s="516"/>
      <c r="CV54" s="516"/>
      <c r="CW54" s="516"/>
      <c r="CX54" s="516"/>
      <c r="CY54" s="516"/>
      <c r="CZ54" s="516"/>
      <c r="DB54" s="528">
        <v>1</v>
      </c>
    </row>
    <row r="55" spans="1:106" ht="21" customHeight="1" thickBot="1">
      <c r="A55" s="516"/>
      <c r="B55" s="772" t="str">
        <f t="shared" si="5"/>
        <v>►</v>
      </c>
      <c r="C55" s="698" t="str">
        <f>IF(ISBLANK(D55),"",LARGE(C47:C54,1)+1)</f>
        <v/>
      </c>
      <c r="D55" s="773"/>
      <c r="E55" s="774"/>
      <c r="F55" s="774"/>
      <c r="G55" s="774"/>
      <c r="H55" s="776"/>
      <c r="I55" s="776"/>
      <c r="J55" s="698" t="str">
        <f>IF(ISBLANK(K55),"",LARGE(J47:J54,1)+1)</f>
        <v/>
      </c>
      <c r="K55" s="773"/>
      <c r="L55" s="774"/>
      <c r="M55" s="774"/>
      <c r="N55" s="777"/>
      <c r="O55" s="777"/>
      <c r="P55" s="778"/>
      <c r="Q55" s="523"/>
      <c r="R55" s="772" t="str">
        <f t="shared" si="4"/>
        <v>►</v>
      </c>
      <c r="S55" s="698" t="str">
        <f>IF(ISBLANK(T55),"",LARGE(S32:S54,1)+1)</f>
        <v/>
      </c>
      <c r="T55" s="773"/>
      <c r="U55" s="774"/>
      <c r="V55" s="774"/>
      <c r="W55" s="774"/>
      <c r="X55" s="776"/>
      <c r="Y55" s="776"/>
      <c r="Z55" s="698" t="str">
        <f>IF(ISBLANK(AA55),"",LARGE(Z32:Z54,1)+1)</f>
        <v/>
      </c>
      <c r="AA55" s="773"/>
      <c r="AB55" s="774"/>
      <c r="AC55" s="774"/>
      <c r="AD55" s="777"/>
      <c r="AE55" s="777"/>
      <c r="AF55" s="778"/>
      <c r="AG55" s="516"/>
      <c r="AH55" s="617"/>
      <c r="AI55" s="516"/>
      <c r="AJ55" s="516"/>
      <c r="AK55" s="516"/>
      <c r="AL55" s="516"/>
      <c r="AM55" s="534">
        <v>1</v>
      </c>
      <c r="AN55" s="534">
        <v>1</v>
      </c>
      <c r="AO55" s="516"/>
      <c r="AP55" s="534">
        <v>1</v>
      </c>
      <c r="AQ55" s="534"/>
      <c r="AR55" s="534">
        <v>1</v>
      </c>
      <c r="AS55" s="534">
        <v>1</v>
      </c>
      <c r="AT55" s="516"/>
      <c r="AU55" s="534">
        <v>1</v>
      </c>
      <c r="AV55" s="516"/>
      <c r="AW55" s="534">
        <v>1</v>
      </c>
      <c r="AX55" s="534">
        <v>1</v>
      </c>
      <c r="AY55" s="534">
        <v>1</v>
      </c>
      <c r="AZ55" s="534">
        <v>1</v>
      </c>
      <c r="BB55" s="534">
        <v>1</v>
      </c>
      <c r="BC55" s="534">
        <v>1</v>
      </c>
      <c r="BD55" s="516"/>
      <c r="BE55" s="534">
        <v>1</v>
      </c>
      <c r="BF55" s="534">
        <v>1</v>
      </c>
      <c r="BG55" s="516"/>
      <c r="BH55" s="534">
        <v>1</v>
      </c>
      <c r="BI55" s="534">
        <v>1</v>
      </c>
      <c r="BJ55" s="516"/>
      <c r="BK55" s="534">
        <v>1</v>
      </c>
      <c r="BL55" s="534">
        <v>1</v>
      </c>
      <c r="BM55" s="516"/>
      <c r="BN55" s="2004" t="s">
        <v>3056</v>
      </c>
      <c r="BO55" s="2004"/>
      <c r="BP55" s="516"/>
      <c r="BQ55" s="1913" t="s">
        <v>3057</v>
      </c>
      <c r="BR55" s="1913"/>
      <c r="BS55" s="516"/>
      <c r="BT55" s="1909" t="s">
        <v>3027</v>
      </c>
      <c r="BU55" s="1909"/>
      <c r="BV55" s="516"/>
      <c r="BW55" s="1907" t="s">
        <v>3058</v>
      </c>
      <c r="BX55" s="1907"/>
      <c r="BY55" s="516"/>
      <c r="BZ55" s="1914" t="s">
        <v>3059</v>
      </c>
      <c r="CA55" s="1914"/>
      <c r="CB55" s="516"/>
      <c r="CC55" s="516"/>
      <c r="CD55" s="516"/>
      <c r="CE55" s="516"/>
      <c r="CF55" s="516"/>
      <c r="CG55" s="516"/>
      <c r="CH55" s="516"/>
      <c r="CI55" s="516"/>
      <c r="CJ55" s="516"/>
      <c r="CK55" s="516"/>
      <c r="CL55" s="516"/>
      <c r="CM55" s="555"/>
      <c r="CN55" s="555"/>
      <c r="CO55" s="555"/>
      <c r="CP55" s="555"/>
      <c r="CQ55" s="555"/>
      <c r="CR55" s="555"/>
      <c r="CS55" s="555"/>
      <c r="CT55" s="555"/>
      <c r="CU55" s="516"/>
      <c r="CV55" s="516"/>
      <c r="CW55" s="516"/>
      <c r="CX55" s="516"/>
      <c r="CY55" s="516"/>
      <c r="CZ55" s="516"/>
      <c r="DB55" s="528">
        <v>1</v>
      </c>
    </row>
    <row r="56" spans="1:106" ht="21" customHeight="1">
      <c r="A56" s="516"/>
      <c r="B56" s="772" t="str">
        <f t="shared" si="5"/>
        <v>A</v>
      </c>
      <c r="C56" s="698" t="str">
        <f>IF(ISBLANK(D56),"",LARGE(C47:C55,1)+1)</f>
        <v/>
      </c>
      <c r="D56" s="773"/>
      <c r="E56" s="774"/>
      <c r="F56" s="774"/>
      <c r="G56" s="774"/>
      <c r="H56" s="776"/>
      <c r="I56" s="776"/>
      <c r="J56" s="698">
        <f>IF(ISBLANK(K56),"",LARGE(J47:J55,1)+1)</f>
        <v>4</v>
      </c>
      <c r="K56" s="773" t="s">
        <v>2938</v>
      </c>
      <c r="L56" s="774"/>
      <c r="M56" s="774"/>
      <c r="N56" s="777"/>
      <c r="O56" s="777"/>
      <c r="P56" s="778"/>
      <c r="Q56" s="523"/>
      <c r="R56" s="772" t="str">
        <f t="shared" si="4"/>
        <v>►</v>
      </c>
      <c r="S56" s="698" t="str">
        <f>IF(ISBLANK(T56),"",LARGE(S32:S55,1)+1)</f>
        <v/>
      </c>
      <c r="T56" s="773"/>
      <c r="U56" s="774"/>
      <c r="V56" s="774"/>
      <c r="W56" s="774"/>
      <c r="X56" s="776"/>
      <c r="Y56" s="776"/>
      <c r="Z56" s="698" t="str">
        <f>IF(ISBLANK(AA56),"",LARGE(Z32:Z55,1)+1)</f>
        <v/>
      </c>
      <c r="AA56" s="773"/>
      <c r="AB56" s="774"/>
      <c r="AC56" s="774"/>
      <c r="AD56" s="777"/>
      <c r="AE56" s="777"/>
      <c r="AF56" s="778"/>
      <c r="AG56" s="516"/>
      <c r="AH56" s="617"/>
      <c r="AI56" s="516"/>
      <c r="AJ56" s="516"/>
      <c r="AK56" s="516"/>
      <c r="AL56" s="516"/>
      <c r="AM56" s="1475" t="s">
        <v>3060</v>
      </c>
      <c r="AN56" s="1475"/>
      <c r="AO56" s="516"/>
      <c r="AP56" s="1477"/>
      <c r="AQ56" s="547"/>
      <c r="AR56" s="1485" t="s">
        <v>3061</v>
      </c>
      <c r="AS56" s="1485"/>
      <c r="AT56" s="516"/>
      <c r="AU56" s="1477"/>
      <c r="AV56" s="516"/>
      <c r="AW56" s="1491" t="s">
        <v>3062</v>
      </c>
      <c r="AX56" s="1491"/>
      <c r="AY56" s="548"/>
      <c r="AZ56" s="1477"/>
      <c r="BB56" s="1489" t="s">
        <v>2094</v>
      </c>
      <c r="BC56" s="1489"/>
      <c r="BD56" s="516"/>
      <c r="BE56" s="1475" t="s">
        <v>3060</v>
      </c>
      <c r="BF56" s="1475"/>
      <c r="BG56" s="516"/>
      <c r="BH56" s="1485" t="s">
        <v>3061</v>
      </c>
      <c r="BI56" s="1485"/>
      <c r="BJ56" s="516"/>
      <c r="BK56" s="1491" t="s">
        <v>3062</v>
      </c>
      <c r="BL56" s="1491"/>
      <c r="BM56" s="516"/>
      <c r="BN56" s="2005"/>
      <c r="BO56" s="2005"/>
      <c r="BP56" s="516"/>
      <c r="BQ56" s="2001"/>
      <c r="BR56" s="2001"/>
      <c r="BS56" s="516"/>
      <c r="BT56" s="2000"/>
      <c r="BU56" s="2000"/>
      <c r="BV56" s="516"/>
      <c r="BW56" s="1999"/>
      <c r="BX56" s="1999"/>
      <c r="BY56" s="516"/>
      <c r="BZ56" s="2002"/>
      <c r="CA56" s="2002"/>
      <c r="CB56" s="516"/>
      <c r="CC56" s="516"/>
      <c r="CD56" s="516"/>
      <c r="CE56" s="516"/>
      <c r="CF56" s="516"/>
      <c r="CG56" s="516"/>
      <c r="CH56" s="516"/>
      <c r="CI56" s="516"/>
      <c r="CJ56" s="516"/>
      <c r="CK56" s="516"/>
      <c r="CL56" s="516"/>
      <c r="CM56" s="880" t="s">
        <v>2889</v>
      </c>
      <c r="CN56" s="881" t="s">
        <v>2889</v>
      </c>
      <c r="CO56" s="789" t="s">
        <v>2928</v>
      </c>
      <c r="CP56" s="880" t="s">
        <v>2928</v>
      </c>
      <c r="CQ56" s="790">
        <v>204</v>
      </c>
      <c r="CR56" s="790">
        <v>255</v>
      </c>
      <c r="CS56" s="790">
        <v>255</v>
      </c>
      <c r="CT56" s="789" t="s">
        <v>2889</v>
      </c>
      <c r="CU56" s="516"/>
      <c r="CV56" s="516"/>
      <c r="CW56" s="516"/>
      <c r="CX56" s="516"/>
      <c r="CY56" s="516"/>
      <c r="CZ56" s="516"/>
      <c r="DB56" s="528">
        <v>1</v>
      </c>
    </row>
    <row r="57" spans="1:106" ht="21" customHeight="1" thickBot="1">
      <c r="A57" s="516"/>
      <c r="B57" s="772" t="str">
        <f t="shared" si="5"/>
        <v>A</v>
      </c>
      <c r="C57" s="698" t="str">
        <f>IF(ISBLANK(D57),"",LARGE(C47:C56,1)+1)</f>
        <v/>
      </c>
      <c r="D57" s="773"/>
      <c r="E57" s="774"/>
      <c r="F57" s="774"/>
      <c r="G57" s="774"/>
      <c r="H57" s="776"/>
      <c r="I57" s="776"/>
      <c r="J57" s="698">
        <f>IF(ISBLANK(K57),"",LARGE(J47:J56,1)+1)</f>
        <v>5</v>
      </c>
      <c r="K57" s="773" t="s">
        <v>2948</v>
      </c>
      <c r="L57" s="774"/>
      <c r="M57" s="774"/>
      <c r="N57" s="777"/>
      <c r="O57" s="777"/>
      <c r="P57" s="778"/>
      <c r="Q57" s="523"/>
      <c r="R57" s="772" t="str">
        <f t="shared" si="4"/>
        <v>►</v>
      </c>
      <c r="S57" s="698" t="str">
        <f>IF(ISBLANK(T57),"",LARGE(S32:S56,1)+1)</f>
        <v/>
      </c>
      <c r="T57" s="773"/>
      <c r="U57" s="774"/>
      <c r="V57" s="774"/>
      <c r="W57" s="774"/>
      <c r="X57" s="776"/>
      <c r="Y57" s="776"/>
      <c r="Z57" s="698" t="str">
        <f>IF(ISBLANK(AA57),"",LARGE(Z32:Z56,1)+1)</f>
        <v/>
      </c>
      <c r="AA57" s="773"/>
      <c r="AB57" s="774"/>
      <c r="AC57" s="774"/>
      <c r="AD57" s="777"/>
      <c r="AE57" s="777"/>
      <c r="AF57" s="778"/>
      <c r="AG57" s="516"/>
      <c r="AH57" s="617"/>
      <c r="AI57" s="516"/>
      <c r="AJ57" s="516"/>
      <c r="AK57" s="516"/>
      <c r="AL57" s="516"/>
      <c r="AM57" s="1476"/>
      <c r="AN57" s="1476"/>
      <c r="AO57" s="516"/>
      <c r="AP57" s="1478"/>
      <c r="AQ57" s="547"/>
      <c r="AR57" s="1486"/>
      <c r="AS57" s="1486"/>
      <c r="AT57" s="516"/>
      <c r="AU57" s="1478"/>
      <c r="AV57" s="516"/>
      <c r="AW57" s="1492"/>
      <c r="AX57" s="1492"/>
      <c r="AY57" s="548"/>
      <c r="AZ57" s="1478"/>
      <c r="BB57" s="1490"/>
      <c r="BC57" s="1490"/>
      <c r="BD57" s="516"/>
      <c r="BE57" s="1476"/>
      <c r="BF57" s="1476"/>
      <c r="BG57" s="516"/>
      <c r="BH57" s="1486"/>
      <c r="BI57" s="1486"/>
      <c r="BJ57" s="516"/>
      <c r="BK57" s="1492"/>
      <c r="BL57" s="1492"/>
      <c r="BM57" s="516"/>
      <c r="BN57" s="516"/>
      <c r="BO57" s="516"/>
      <c r="BP57" s="516"/>
      <c r="BS57" s="516"/>
      <c r="BV57" s="516"/>
      <c r="BY57" s="516"/>
      <c r="CB57" s="516"/>
      <c r="CC57" s="516"/>
      <c r="CD57" s="516"/>
      <c r="CE57" s="516"/>
      <c r="CF57" s="516"/>
      <c r="CG57" s="516"/>
      <c r="CH57" s="516"/>
      <c r="CI57" s="516"/>
      <c r="CJ57" s="516"/>
      <c r="CK57" s="516"/>
      <c r="CL57" s="516"/>
      <c r="CM57" s="882" t="s">
        <v>2899</v>
      </c>
      <c r="CN57" s="883" t="s">
        <v>2899</v>
      </c>
      <c r="CO57" s="789" t="s">
        <v>3063</v>
      </c>
      <c r="CP57" s="882" t="s">
        <v>3063</v>
      </c>
      <c r="CQ57" s="790">
        <v>102</v>
      </c>
      <c r="CR57" s="790">
        <v>0</v>
      </c>
      <c r="CS57" s="790">
        <v>102</v>
      </c>
      <c r="CT57" s="789" t="s">
        <v>2899</v>
      </c>
      <c r="CU57" s="516"/>
      <c r="CV57" s="516"/>
      <c r="CW57" s="516"/>
      <c r="CX57" s="516"/>
      <c r="CY57" s="516"/>
      <c r="CZ57" s="516"/>
      <c r="DB57" s="528">
        <v>1</v>
      </c>
    </row>
    <row r="58" spans="1:106" ht="21" customHeight="1" thickBot="1">
      <c r="A58" s="516"/>
      <c r="B58" s="772" t="str">
        <f t="shared" si="5"/>
        <v>A</v>
      </c>
      <c r="C58" s="698" t="str">
        <f>IF(ISBLANK(D58),"",LARGE(C47:C57,1)+1)</f>
        <v/>
      </c>
      <c r="D58" s="773"/>
      <c r="E58" s="774"/>
      <c r="F58" s="774"/>
      <c r="G58" s="774"/>
      <c r="H58" s="776"/>
      <c r="I58" s="776"/>
      <c r="J58" s="698">
        <f>IF(ISBLANK(K58),"",LARGE(J47:J57,1)+1)</f>
        <v>6</v>
      </c>
      <c r="K58" s="773" t="s">
        <v>2956</v>
      </c>
      <c r="L58" s="774"/>
      <c r="M58" s="774"/>
      <c r="N58" s="777"/>
      <c r="O58" s="777"/>
      <c r="P58" s="778"/>
      <c r="Q58" s="523"/>
      <c r="R58" s="772" t="str">
        <f t="shared" si="4"/>
        <v>►</v>
      </c>
      <c r="S58" s="698" t="str">
        <f>IF(ISBLANK(T58),"",LARGE(S32:S57,1)+1)</f>
        <v/>
      </c>
      <c r="T58" s="773"/>
      <c r="U58" s="774"/>
      <c r="V58" s="774"/>
      <c r="W58" s="774"/>
      <c r="X58" s="776"/>
      <c r="Y58" s="776"/>
      <c r="Z58" s="698" t="str">
        <f>IF(ISBLANK(AA58),"",LARGE(Z32:Z57,1)+1)</f>
        <v/>
      </c>
      <c r="AA58" s="773"/>
      <c r="AB58" s="774"/>
      <c r="AC58" s="774"/>
      <c r="AD58" s="777"/>
      <c r="AE58" s="777"/>
      <c r="AF58" s="778"/>
      <c r="AG58" s="516"/>
      <c r="AH58" s="617"/>
      <c r="AI58" s="516"/>
      <c r="AJ58" s="516"/>
      <c r="AK58" s="516"/>
      <c r="AL58" s="516"/>
      <c r="AM58" s="534">
        <v>1</v>
      </c>
      <c r="AN58" s="534">
        <v>1</v>
      </c>
      <c r="AO58" s="516"/>
      <c r="AP58" s="534">
        <v>1</v>
      </c>
      <c r="AQ58" s="534"/>
      <c r="AR58" s="534">
        <v>1</v>
      </c>
      <c r="AS58" s="534">
        <v>1</v>
      </c>
      <c r="AT58" s="516"/>
      <c r="AU58" s="534">
        <v>1</v>
      </c>
      <c r="AV58" s="516"/>
      <c r="AW58" s="534">
        <v>1</v>
      </c>
      <c r="AX58" s="534">
        <v>1</v>
      </c>
      <c r="AY58" s="534">
        <v>1</v>
      </c>
      <c r="AZ58" s="534">
        <v>1</v>
      </c>
      <c r="BB58" s="534">
        <v>1</v>
      </c>
      <c r="BC58" s="534">
        <v>1</v>
      </c>
      <c r="BD58" s="516"/>
      <c r="BE58" s="534">
        <v>1</v>
      </c>
      <c r="BF58" s="534">
        <v>1</v>
      </c>
      <c r="BG58" s="516"/>
      <c r="BH58" s="534">
        <v>1</v>
      </c>
      <c r="BI58" s="534">
        <v>1</v>
      </c>
      <c r="BJ58" s="516"/>
      <c r="BK58" s="534">
        <v>1</v>
      </c>
      <c r="BL58" s="534">
        <v>1</v>
      </c>
      <c r="BM58" s="516"/>
      <c r="BN58" s="516"/>
      <c r="BO58" s="516"/>
      <c r="BP58" s="516"/>
      <c r="BQ58" s="1913" t="s">
        <v>3064</v>
      </c>
      <c r="BR58" s="1913"/>
      <c r="BS58" s="516"/>
      <c r="BT58" s="1909" t="s">
        <v>3039</v>
      </c>
      <c r="BU58" s="1909"/>
      <c r="BV58" s="516"/>
      <c r="BW58" s="1907" t="s">
        <v>3065</v>
      </c>
      <c r="BX58" s="1907"/>
      <c r="BY58" s="516"/>
      <c r="BZ58" s="1914" t="s">
        <v>3066</v>
      </c>
      <c r="CA58" s="1914"/>
      <c r="CB58" s="516"/>
      <c r="CC58" s="516"/>
      <c r="CD58" s="516"/>
      <c r="CE58" s="516"/>
      <c r="CF58" s="516"/>
      <c r="CG58" s="516"/>
      <c r="CH58" s="516"/>
      <c r="CI58" s="516"/>
      <c r="CJ58" s="516"/>
      <c r="CK58" s="516"/>
      <c r="CL58" s="516"/>
      <c r="CM58" s="884" t="s">
        <v>2907</v>
      </c>
      <c r="CN58" s="885" t="s">
        <v>2907</v>
      </c>
      <c r="CO58" s="789" t="s">
        <v>3067</v>
      </c>
      <c r="CP58" s="884" t="s">
        <v>3067</v>
      </c>
      <c r="CQ58" s="790">
        <v>255</v>
      </c>
      <c r="CR58" s="790">
        <v>128</v>
      </c>
      <c r="CS58" s="790">
        <v>128</v>
      </c>
      <c r="CT58" s="789" t="s">
        <v>2907</v>
      </c>
      <c r="CU58" s="516"/>
      <c r="CV58" s="886" t="s">
        <v>3068</v>
      </c>
      <c r="CW58" s="555"/>
      <c r="CX58" s="555"/>
      <c r="CY58" s="555"/>
      <c r="CZ58" s="555"/>
      <c r="DB58" s="528">
        <v>1</v>
      </c>
    </row>
    <row r="59" spans="1:106" ht="21" customHeight="1">
      <c r="A59" s="516"/>
      <c r="B59" s="772" t="str">
        <f t="shared" si="5"/>
        <v>A</v>
      </c>
      <c r="C59" s="698" t="str">
        <f>IF(ISBLANK(D59),"",LARGE(C47:C58,1)+1)</f>
        <v/>
      </c>
      <c r="D59" s="773"/>
      <c r="E59" s="774"/>
      <c r="F59" s="774"/>
      <c r="G59" s="774"/>
      <c r="H59" s="776"/>
      <c r="I59" s="776"/>
      <c r="J59" s="698" t="str">
        <f>IF(ISBLANK(K59),"",LARGE(J47:J58,1)+1)</f>
        <v/>
      </c>
      <c r="K59" s="773"/>
      <c r="L59" s="774" t="s">
        <v>2962</v>
      </c>
      <c r="M59" s="774"/>
      <c r="N59" s="777"/>
      <c r="O59" s="777"/>
      <c r="P59" s="778"/>
      <c r="Q59" s="523"/>
      <c r="R59" s="772" t="str">
        <f t="shared" si="4"/>
        <v>►</v>
      </c>
      <c r="S59" s="698" t="str">
        <f>IF(ISBLANK(T59),"",LARGE(S32:S58,1)+1)</f>
        <v/>
      </c>
      <c r="T59" s="773"/>
      <c r="U59" s="774"/>
      <c r="V59" s="774"/>
      <c r="W59" s="774"/>
      <c r="X59" s="776"/>
      <c r="Y59" s="776"/>
      <c r="Z59" s="698" t="str">
        <f>IF(ISBLANK(AA59),"",LARGE(Z32:Z58,1)+1)</f>
        <v/>
      </c>
      <c r="AA59" s="773"/>
      <c r="AB59" s="774"/>
      <c r="AC59" s="774"/>
      <c r="AD59" s="777"/>
      <c r="AE59" s="777"/>
      <c r="AF59" s="778"/>
      <c r="AG59" s="516"/>
      <c r="AH59" s="617"/>
      <c r="AI59" s="516"/>
      <c r="AJ59" s="516"/>
      <c r="AK59" s="516"/>
      <c r="AL59" s="516"/>
      <c r="AM59" s="1475" t="s">
        <v>3069</v>
      </c>
      <c r="AN59" s="1475"/>
      <c r="AO59" s="516"/>
      <c r="AP59" s="1477"/>
      <c r="AQ59" s="547"/>
      <c r="AR59" s="1485" t="s">
        <v>3070</v>
      </c>
      <c r="AS59" s="1485"/>
      <c r="AT59" s="516"/>
      <c r="AU59" s="1477"/>
      <c r="AV59" s="516"/>
      <c r="AW59" s="1491" t="s">
        <v>1635</v>
      </c>
      <c r="AX59" s="1491"/>
      <c r="AY59" s="548"/>
      <c r="AZ59" s="1477"/>
      <c r="BB59" s="1487" t="s">
        <v>2831</v>
      </c>
      <c r="BC59" s="1487"/>
      <c r="BD59" s="516"/>
      <c r="BE59" s="1475" t="s">
        <v>3069</v>
      </c>
      <c r="BF59" s="1475"/>
      <c r="BG59" s="516"/>
      <c r="BH59" s="1485" t="s">
        <v>3070</v>
      </c>
      <c r="BI59" s="1485"/>
      <c r="BJ59" s="516"/>
      <c r="BK59" s="1491" t="s">
        <v>1635</v>
      </c>
      <c r="BL59" s="1491"/>
      <c r="BM59" s="516"/>
      <c r="BN59" s="516"/>
      <c r="BO59" s="516"/>
      <c r="BP59" s="516"/>
      <c r="BQ59" s="2001"/>
      <c r="BR59" s="2001"/>
      <c r="BS59" s="516"/>
      <c r="BT59" s="2000"/>
      <c r="BU59" s="2000"/>
      <c r="BV59" s="516"/>
      <c r="BW59" s="1999"/>
      <c r="BX59" s="1999"/>
      <c r="BY59" s="516"/>
      <c r="BZ59" s="2002"/>
      <c r="CA59" s="2002"/>
      <c r="CB59" s="516"/>
      <c r="CC59" s="516"/>
      <c r="CD59" s="516"/>
      <c r="CE59" s="516"/>
      <c r="CF59" s="516"/>
      <c r="CG59" s="516"/>
      <c r="CH59" s="516"/>
      <c r="CI59" s="516"/>
      <c r="CJ59" s="516"/>
      <c r="CK59" s="516"/>
      <c r="CL59" s="516"/>
      <c r="CM59" s="887" t="s">
        <v>2915</v>
      </c>
      <c r="CN59" s="888" t="s">
        <v>2915</v>
      </c>
      <c r="CO59" s="789" t="s">
        <v>3071</v>
      </c>
      <c r="CP59" s="887" t="s">
        <v>3071</v>
      </c>
      <c r="CQ59" s="790">
        <v>0</v>
      </c>
      <c r="CR59" s="790">
        <v>102</v>
      </c>
      <c r="CS59" s="790">
        <v>204</v>
      </c>
      <c r="CT59" s="789" t="s">
        <v>2915</v>
      </c>
      <c r="CU59" s="516"/>
      <c r="CV59" s="886" t="s">
        <v>3072</v>
      </c>
      <c r="CW59" s="555"/>
      <c r="CX59" s="555"/>
      <c r="CY59" s="555"/>
      <c r="CZ59" s="555"/>
      <c r="DB59" s="528">
        <v>1</v>
      </c>
    </row>
    <row r="60" spans="1:106" ht="21" customHeight="1" thickBot="1">
      <c r="A60" s="516"/>
      <c r="B60" s="772" t="str">
        <f t="shared" si="5"/>
        <v>►</v>
      </c>
      <c r="C60" s="698" t="str">
        <f>IF(ISBLANK(D60),"",LARGE(C47:C59,1)+1)</f>
        <v/>
      </c>
      <c r="D60" s="773"/>
      <c r="E60" s="774"/>
      <c r="F60" s="774"/>
      <c r="G60" s="774"/>
      <c r="H60" s="776"/>
      <c r="I60" s="776"/>
      <c r="J60" s="698" t="str">
        <f>IF(ISBLANK(K60),"",LARGE(J47:J59,1)+1)</f>
        <v/>
      </c>
      <c r="K60" s="773"/>
      <c r="L60" s="774"/>
      <c r="M60" s="774"/>
      <c r="N60" s="777"/>
      <c r="O60" s="777"/>
      <c r="P60" s="778"/>
      <c r="Q60" s="523"/>
      <c r="R60" s="772" t="str">
        <f t="shared" si="4"/>
        <v>►</v>
      </c>
      <c r="S60" s="698" t="str">
        <f>IF(ISBLANK(T60),"",LARGE(S32:S59,1)+1)</f>
        <v/>
      </c>
      <c r="T60" s="773"/>
      <c r="U60" s="774"/>
      <c r="V60" s="774"/>
      <c r="W60" s="774"/>
      <c r="X60" s="776"/>
      <c r="Y60" s="776"/>
      <c r="Z60" s="698" t="str">
        <f>IF(ISBLANK(AA60),"",LARGE(Z32:Z59,1)+1)</f>
        <v/>
      </c>
      <c r="AA60" s="773"/>
      <c r="AB60" s="774"/>
      <c r="AC60" s="774"/>
      <c r="AD60" s="777"/>
      <c r="AE60" s="777"/>
      <c r="AF60" s="778"/>
      <c r="AG60" s="516"/>
      <c r="AH60" s="617"/>
      <c r="AI60" s="516"/>
      <c r="AJ60" s="516"/>
      <c r="AK60" s="516"/>
      <c r="AL60" s="516"/>
      <c r="AM60" s="1476"/>
      <c r="AN60" s="1476"/>
      <c r="AO60" s="516"/>
      <c r="AP60" s="1478"/>
      <c r="AQ60" s="547"/>
      <c r="AR60" s="1486"/>
      <c r="AS60" s="1486"/>
      <c r="AT60" s="516"/>
      <c r="AU60" s="1478"/>
      <c r="AV60" s="516"/>
      <c r="AW60" s="1492"/>
      <c r="AX60" s="1492"/>
      <c r="AY60" s="548"/>
      <c r="AZ60" s="1478"/>
      <c r="BB60" s="1488"/>
      <c r="BC60" s="1488"/>
      <c r="BD60" s="516"/>
      <c r="BE60" s="1476"/>
      <c r="BF60" s="1476"/>
      <c r="BG60" s="516"/>
      <c r="BH60" s="1486"/>
      <c r="BI60" s="1486"/>
      <c r="BJ60" s="516"/>
      <c r="BK60" s="1492"/>
      <c r="BL60" s="1492"/>
      <c r="BM60" s="516"/>
      <c r="BN60" s="516"/>
      <c r="BO60" s="516"/>
      <c r="BP60" s="516"/>
      <c r="BS60" s="516"/>
      <c r="BV60" s="516"/>
      <c r="BY60" s="516"/>
      <c r="CB60" s="516"/>
      <c r="CC60" s="516"/>
      <c r="CD60" s="516"/>
      <c r="CE60" s="516"/>
      <c r="CF60" s="516"/>
      <c r="CG60" s="516"/>
      <c r="CH60" s="516"/>
      <c r="CI60" s="516"/>
      <c r="CJ60" s="516"/>
      <c r="CK60" s="516"/>
      <c r="CL60" s="516"/>
      <c r="CM60" s="889" t="s">
        <v>2925</v>
      </c>
      <c r="CN60" s="890" t="s">
        <v>2925</v>
      </c>
      <c r="CO60" s="789" t="s">
        <v>3073</v>
      </c>
      <c r="CP60" s="889" t="s">
        <v>3073</v>
      </c>
      <c r="CQ60" s="790">
        <v>204</v>
      </c>
      <c r="CR60" s="790">
        <v>204</v>
      </c>
      <c r="CS60" s="790">
        <v>255</v>
      </c>
      <c r="CT60" s="789" t="s">
        <v>2925</v>
      </c>
      <c r="CU60" s="516"/>
      <c r="DB60" s="528">
        <v>1</v>
      </c>
    </row>
    <row r="61" spans="1:106" ht="21" customHeight="1" thickBot="1">
      <c r="A61" s="516"/>
      <c r="B61" s="772" t="str">
        <f t="shared" si="5"/>
        <v>►</v>
      </c>
      <c r="C61" s="698" t="str">
        <f>IF(ISBLANK(D61),"",LARGE(C47:C60,1)+1)</f>
        <v/>
      </c>
      <c r="D61" s="773"/>
      <c r="E61" s="774"/>
      <c r="F61" s="774"/>
      <c r="G61" s="774"/>
      <c r="H61" s="776"/>
      <c r="I61" s="776"/>
      <c r="J61" s="698" t="str">
        <f>IF(ISBLANK(K61),"",LARGE(J47:J60,1)+1)</f>
        <v/>
      </c>
      <c r="K61" s="773"/>
      <c r="L61" s="774"/>
      <c r="M61" s="774"/>
      <c r="N61" s="777"/>
      <c r="O61" s="777"/>
      <c r="P61" s="778"/>
      <c r="Q61" s="523"/>
      <c r="R61" s="772" t="str">
        <f t="shared" si="4"/>
        <v>►</v>
      </c>
      <c r="S61" s="698" t="str">
        <f>IF(ISBLANK(T61),"",LARGE(S32:S60,1)+1)</f>
        <v/>
      </c>
      <c r="T61" s="773"/>
      <c r="U61" s="774"/>
      <c r="V61" s="774"/>
      <c r="W61" s="774"/>
      <c r="X61" s="776"/>
      <c r="Y61" s="776"/>
      <c r="Z61" s="698" t="str">
        <f>IF(ISBLANK(AA61),"",LARGE(Z32:Z60,1)+1)</f>
        <v/>
      </c>
      <c r="AA61" s="773"/>
      <c r="AB61" s="774"/>
      <c r="AC61" s="774"/>
      <c r="AD61" s="777"/>
      <c r="AE61" s="777"/>
      <c r="AF61" s="778"/>
      <c r="AG61" s="516"/>
      <c r="AH61" s="617"/>
      <c r="AI61" s="516"/>
      <c r="AJ61" s="516"/>
      <c r="AK61" s="516"/>
      <c r="AL61" s="516"/>
      <c r="AM61" s="534">
        <v>1</v>
      </c>
      <c r="AN61" s="534">
        <v>1</v>
      </c>
      <c r="AO61" s="516"/>
      <c r="AP61" s="534">
        <v>1</v>
      </c>
      <c r="AQ61" s="534"/>
      <c r="AR61" s="534">
        <v>1</v>
      </c>
      <c r="AS61" s="534">
        <v>1</v>
      </c>
      <c r="AT61" s="516"/>
      <c r="AU61" s="534">
        <v>1</v>
      </c>
      <c r="BB61" s="534">
        <v>1</v>
      </c>
      <c r="BC61" s="534">
        <v>1</v>
      </c>
      <c r="BD61" s="516"/>
      <c r="BE61" s="534">
        <v>1</v>
      </c>
      <c r="BF61" s="534">
        <v>1</v>
      </c>
      <c r="BG61" s="516"/>
      <c r="BH61" s="534">
        <v>1</v>
      </c>
      <c r="BI61" s="534">
        <v>1</v>
      </c>
      <c r="BJ61" s="516"/>
      <c r="BK61" s="516"/>
      <c r="BL61" s="516"/>
      <c r="BM61" s="516"/>
      <c r="BN61" s="516"/>
      <c r="BO61" s="516"/>
      <c r="BP61" s="516"/>
      <c r="BQ61" s="1913" t="s">
        <v>3074</v>
      </c>
      <c r="BR61" s="1913"/>
      <c r="BS61" s="516"/>
      <c r="BT61" s="1909" t="s">
        <v>3075</v>
      </c>
      <c r="BU61" s="1909"/>
      <c r="BV61" s="516"/>
      <c r="BW61" s="1907" t="s">
        <v>3076</v>
      </c>
      <c r="BX61" s="1907"/>
      <c r="BY61" s="516"/>
      <c r="BZ61" s="1914" t="s">
        <v>3077</v>
      </c>
      <c r="CA61" s="1914"/>
      <c r="CB61" s="516"/>
      <c r="CC61" s="516"/>
      <c r="CD61" s="516"/>
      <c r="CE61" s="516"/>
      <c r="CF61" s="516"/>
      <c r="CG61" s="516"/>
      <c r="CH61" s="516"/>
      <c r="CI61" s="516"/>
      <c r="CJ61" s="516"/>
      <c r="CK61" s="516"/>
      <c r="CL61" s="516"/>
      <c r="CM61" s="516"/>
      <c r="CN61" s="516"/>
      <c r="CO61" s="516"/>
      <c r="CP61" s="516"/>
      <c r="CQ61" s="516"/>
      <c r="CR61" s="516"/>
      <c r="CS61" s="516"/>
      <c r="CT61" s="516"/>
      <c r="CU61" s="516"/>
      <c r="CV61" s="516"/>
      <c r="CW61" s="516"/>
      <c r="CX61" s="516"/>
      <c r="CY61" s="516"/>
      <c r="CZ61" s="516"/>
      <c r="DB61" s="528">
        <v>1</v>
      </c>
    </row>
    <row r="62" spans="1:106" ht="21" customHeight="1">
      <c r="A62" s="516"/>
      <c r="B62" s="772" t="str">
        <f t="shared" si="5"/>
        <v>►</v>
      </c>
      <c r="C62" s="698" t="str">
        <f>IF(ISBLANK(D62),"",LARGE(C47:C61,1)+1)</f>
        <v/>
      </c>
      <c r="D62" s="773"/>
      <c r="E62" s="774"/>
      <c r="F62" s="774"/>
      <c r="G62" s="774"/>
      <c r="H62" s="776"/>
      <c r="I62" s="776"/>
      <c r="J62" s="698" t="str">
        <f>IF(ISBLANK(K62),"",LARGE(J47:J61,1)+1)</f>
        <v/>
      </c>
      <c r="K62" s="773"/>
      <c r="L62" s="774"/>
      <c r="M62" s="774"/>
      <c r="N62" s="777"/>
      <c r="O62" s="777"/>
      <c r="P62" s="778"/>
      <c r="Q62" s="523"/>
      <c r="R62" s="772" t="str">
        <f t="shared" si="4"/>
        <v>►</v>
      </c>
      <c r="S62" s="698" t="str">
        <f>IF(ISBLANK(T62),"",LARGE(S32:S61,1)+1)</f>
        <v/>
      </c>
      <c r="T62" s="773"/>
      <c r="U62" s="774"/>
      <c r="V62" s="774"/>
      <c r="W62" s="774"/>
      <c r="X62" s="776"/>
      <c r="Y62" s="776"/>
      <c r="Z62" s="698" t="str">
        <f>IF(ISBLANK(AA62),"",LARGE(Z32:Z61,1)+1)</f>
        <v/>
      </c>
      <c r="AA62" s="773"/>
      <c r="AB62" s="774"/>
      <c r="AC62" s="774"/>
      <c r="AD62" s="777"/>
      <c r="AE62" s="777"/>
      <c r="AF62" s="778"/>
      <c r="AG62" s="516"/>
      <c r="AH62" s="516"/>
      <c r="AI62" s="516"/>
      <c r="AJ62" s="516"/>
      <c r="AK62" s="516"/>
      <c r="AL62" s="516"/>
      <c r="AM62" s="1475" t="s">
        <v>3078</v>
      </c>
      <c r="AN62" s="1475"/>
      <c r="AO62" s="516"/>
      <c r="AP62" s="1477"/>
      <c r="AQ62" s="547"/>
      <c r="AR62" s="1485" t="s">
        <v>3079</v>
      </c>
      <c r="AS62" s="1485"/>
      <c r="AT62" s="516"/>
      <c r="AU62" s="1477"/>
      <c r="BB62" s="1483" t="s">
        <v>2141</v>
      </c>
      <c r="BC62" s="1483"/>
      <c r="BD62" s="516"/>
      <c r="BE62" s="1475" t="s">
        <v>3078</v>
      </c>
      <c r="BF62" s="1475"/>
      <c r="BG62" s="516"/>
      <c r="BH62" s="1485" t="s">
        <v>3079</v>
      </c>
      <c r="BI62" s="1485"/>
      <c r="BJ62" s="516"/>
      <c r="BK62" s="516"/>
      <c r="BL62" s="516"/>
      <c r="BM62" s="516"/>
      <c r="BN62" s="516"/>
      <c r="BO62" s="516"/>
      <c r="BP62" s="516"/>
      <c r="BQ62" s="2001"/>
      <c r="BR62" s="2001"/>
      <c r="BS62" s="516"/>
      <c r="BT62" s="2000"/>
      <c r="BU62" s="2000"/>
      <c r="BV62" s="516"/>
      <c r="BW62" s="1999"/>
      <c r="BX62" s="1999"/>
      <c r="BY62" s="516"/>
      <c r="BZ62" s="2002"/>
      <c r="CA62" s="2002"/>
      <c r="CB62" s="516"/>
      <c r="CC62" s="516"/>
      <c r="CD62" s="516"/>
      <c r="CE62" s="516"/>
      <c r="CF62" s="516"/>
      <c r="CG62" s="516"/>
      <c r="CH62" s="516"/>
      <c r="CI62" s="516"/>
      <c r="CJ62" s="516"/>
      <c r="CK62" s="516"/>
      <c r="CL62" s="516"/>
      <c r="CM62" s="516"/>
      <c r="CN62" s="516"/>
      <c r="CO62" s="516"/>
      <c r="CP62" s="516"/>
      <c r="CQ62" s="516"/>
      <c r="CR62" s="516"/>
      <c r="CS62" s="516"/>
      <c r="CT62" s="516"/>
      <c r="CU62" s="516"/>
      <c r="CV62" s="516"/>
      <c r="CW62" s="516"/>
      <c r="CX62" s="516"/>
      <c r="CY62" s="516"/>
      <c r="CZ62" s="516"/>
      <c r="DA62" s="516"/>
      <c r="DB62" s="528">
        <v>1</v>
      </c>
    </row>
    <row r="63" spans="1:106" ht="21" customHeight="1" thickBot="1">
      <c r="A63" s="516"/>
      <c r="B63" s="772" t="str">
        <f t="shared" si="5"/>
        <v>►</v>
      </c>
      <c r="C63" s="698" t="str">
        <f>IF(ISBLANK(D63),"",LARGE(C47:C62,1)+1)</f>
        <v/>
      </c>
      <c r="D63" s="773"/>
      <c r="E63" s="774"/>
      <c r="F63" s="774"/>
      <c r="G63" s="774"/>
      <c r="H63" s="776"/>
      <c r="I63" s="776"/>
      <c r="J63" s="698" t="str">
        <f>IF(ISBLANK(K63),"",LARGE(J47:J62,1)+1)</f>
        <v/>
      </c>
      <c r="K63" s="773"/>
      <c r="L63" s="774"/>
      <c r="M63" s="774"/>
      <c r="N63" s="777"/>
      <c r="O63" s="777"/>
      <c r="P63" s="778"/>
      <c r="Q63" s="523"/>
      <c r="R63" s="772" t="str">
        <f t="shared" si="4"/>
        <v>►</v>
      </c>
      <c r="S63" s="698" t="str">
        <f>IF(ISBLANK(T63),"",LARGE(S32:S62,1)+1)</f>
        <v/>
      </c>
      <c r="T63" s="773"/>
      <c r="U63" s="774"/>
      <c r="V63" s="774"/>
      <c r="W63" s="774"/>
      <c r="X63" s="776"/>
      <c r="Y63" s="776"/>
      <c r="Z63" s="698" t="str">
        <f>IF(ISBLANK(AA63),"",LARGE(Z32:Z62,1)+1)</f>
        <v/>
      </c>
      <c r="AA63" s="773"/>
      <c r="AB63" s="774"/>
      <c r="AC63" s="774"/>
      <c r="AD63" s="777"/>
      <c r="AE63" s="777"/>
      <c r="AF63" s="778"/>
      <c r="AG63" s="516"/>
      <c r="AH63" s="516"/>
      <c r="AI63" s="516"/>
      <c r="AJ63" s="516"/>
      <c r="AK63" s="516"/>
      <c r="AL63" s="516"/>
      <c r="AM63" s="1476"/>
      <c r="AN63" s="1476"/>
      <c r="AO63" s="516"/>
      <c r="AP63" s="1478"/>
      <c r="AQ63" s="547"/>
      <c r="AR63" s="1486"/>
      <c r="AS63" s="1486"/>
      <c r="AT63" s="516"/>
      <c r="AU63" s="1478"/>
      <c r="BB63" s="1484"/>
      <c r="BC63" s="1484"/>
      <c r="BD63" s="516"/>
      <c r="BE63" s="1476"/>
      <c r="BF63" s="1476"/>
      <c r="BG63" s="516"/>
      <c r="BH63" s="1486"/>
      <c r="BI63" s="1486"/>
      <c r="BJ63" s="516"/>
      <c r="BK63" s="516"/>
      <c r="BL63" s="516"/>
      <c r="BM63" s="516"/>
      <c r="BN63" s="516"/>
      <c r="BO63" s="516"/>
      <c r="BP63" s="516"/>
      <c r="BS63" s="516"/>
      <c r="BV63" s="516"/>
      <c r="BY63" s="516"/>
      <c r="CB63" s="516"/>
      <c r="CC63" s="516"/>
      <c r="CD63" s="516"/>
      <c r="CE63" s="516"/>
      <c r="CF63" s="516"/>
      <c r="CG63" s="516"/>
      <c r="CH63" s="516"/>
      <c r="CI63" s="516"/>
      <c r="CJ63" s="516"/>
      <c r="CK63" s="516"/>
      <c r="CL63" s="516"/>
      <c r="CM63" s="516"/>
      <c r="CN63" s="516"/>
      <c r="CO63" s="516"/>
      <c r="CP63" s="516"/>
      <c r="CQ63" s="516"/>
      <c r="CR63" s="516"/>
      <c r="CS63" s="516"/>
      <c r="CT63" s="516"/>
      <c r="CU63" s="516"/>
      <c r="CV63" s="516"/>
      <c r="CW63" s="516"/>
      <c r="CX63" s="516"/>
      <c r="CY63" s="516"/>
      <c r="CZ63" s="516"/>
      <c r="DA63" s="516"/>
      <c r="DB63" s="528">
        <v>1</v>
      </c>
    </row>
    <row r="64" spans="1:106" ht="21" customHeight="1" thickBot="1">
      <c r="A64" s="516"/>
      <c r="B64" s="677" t="str">
        <f>IF(C65&gt;0,"A","►")</f>
        <v>A</v>
      </c>
      <c r="C64" s="698" t="str">
        <f>IF(ISBLANK(D64),"",LARGE(C47:C63,1)+1)</f>
        <v/>
      </c>
      <c r="D64" s="773"/>
      <c r="E64" s="774"/>
      <c r="F64" s="774"/>
      <c r="G64" s="774"/>
      <c r="H64" s="776"/>
      <c r="I64" s="776"/>
      <c r="J64" s="698" t="str">
        <f>IF(ISBLANK(K64),"",LARGE(J47:J63,1)+1)</f>
        <v/>
      </c>
      <c r="K64" s="773"/>
      <c r="L64" s="774"/>
      <c r="M64" s="774"/>
      <c r="N64" s="777"/>
      <c r="O64" s="777"/>
      <c r="P64" s="778"/>
      <c r="Q64" s="523"/>
      <c r="R64" s="677" t="str">
        <f>IF(S65&gt;0,"A","►")</f>
        <v>A</v>
      </c>
      <c r="S64" s="698" t="str">
        <f>IF(ISBLANK(T64),"",LARGE(S32:S63,1)+1)</f>
        <v/>
      </c>
      <c r="T64" s="773"/>
      <c r="U64" s="774"/>
      <c r="V64" s="774"/>
      <c r="W64" s="774"/>
      <c r="X64" s="776"/>
      <c r="Y64" s="776"/>
      <c r="Z64" s="698" t="str">
        <f>IF(ISBLANK(AA64),"",LARGE(Z32:Z63,1)+1)</f>
        <v/>
      </c>
      <c r="AA64" s="773"/>
      <c r="AB64" s="774"/>
      <c r="AC64" s="774"/>
      <c r="AD64" s="777"/>
      <c r="AE64" s="777"/>
      <c r="AF64" s="778"/>
      <c r="AG64" s="516"/>
      <c r="AH64" s="516"/>
      <c r="AI64" s="516"/>
      <c r="AJ64" s="516"/>
      <c r="AK64" s="516"/>
      <c r="AL64" s="516"/>
      <c r="AM64" s="534">
        <v>1</v>
      </c>
      <c r="AN64" s="534">
        <v>1</v>
      </c>
      <c r="AO64" s="516"/>
      <c r="AP64" s="534">
        <v>1</v>
      </c>
      <c r="AQ64" s="516"/>
      <c r="AR64" s="516"/>
      <c r="AS64" s="516"/>
      <c r="AT64" s="516"/>
      <c r="AU64" s="516"/>
      <c r="BD64" s="516"/>
      <c r="BE64" s="516">
        <v>1</v>
      </c>
      <c r="BF64" s="516">
        <v>1</v>
      </c>
      <c r="BG64" s="516"/>
      <c r="BH64" s="516"/>
      <c r="BI64" s="516"/>
      <c r="BJ64" s="516"/>
      <c r="BK64" s="516"/>
      <c r="BL64" s="516"/>
      <c r="BM64" s="516"/>
      <c r="BN64" s="516"/>
      <c r="BO64" s="516"/>
      <c r="BP64" s="516"/>
      <c r="BQ64" s="1913" t="s">
        <v>158</v>
      </c>
      <c r="BR64" s="1913"/>
      <c r="BS64" s="516"/>
      <c r="BT64" s="1909" t="s">
        <v>3050</v>
      </c>
      <c r="BU64" s="1909"/>
      <c r="BV64" s="516"/>
      <c r="BW64" s="1907" t="s">
        <v>3080</v>
      </c>
      <c r="BX64" s="1907"/>
      <c r="BY64" s="516"/>
      <c r="BZ64" s="1914" t="s">
        <v>3081</v>
      </c>
      <c r="CA64" s="1914"/>
      <c r="CB64" s="516"/>
      <c r="CC64" s="516"/>
      <c r="CD64" s="516"/>
      <c r="CE64" s="516"/>
      <c r="CF64" s="516"/>
      <c r="CG64" s="516"/>
      <c r="CH64" s="516"/>
      <c r="CI64" s="516"/>
      <c r="CJ64" s="516"/>
      <c r="CK64" s="516"/>
      <c r="CL64" s="516"/>
      <c r="CM64" s="516"/>
      <c r="CN64" s="516"/>
      <c r="CO64" s="516"/>
      <c r="CP64" s="516"/>
      <c r="CQ64" s="516"/>
      <c r="CR64" s="516"/>
      <c r="CS64" s="516"/>
      <c r="CT64" s="516"/>
      <c r="CU64" s="516"/>
      <c r="CV64" s="516"/>
      <c r="CW64" s="516"/>
      <c r="CX64" s="516"/>
      <c r="CY64" s="516"/>
      <c r="CZ64" s="516"/>
      <c r="DA64" s="516"/>
      <c r="DB64" s="528">
        <v>1</v>
      </c>
    </row>
    <row r="65" spans="1:106" ht="21" customHeight="1">
      <c r="A65" s="516"/>
      <c r="B65" s="655" t="s">
        <v>2403</v>
      </c>
      <c r="C65" s="891">
        <f>COUNTIF(B49:B63,"A")</f>
        <v>7</v>
      </c>
      <c r="D65" s="892"/>
      <c r="E65" s="893"/>
      <c r="F65" s="893"/>
      <c r="G65" s="893"/>
      <c r="H65" s="893"/>
      <c r="I65" s="893"/>
      <c r="J65" s="893"/>
      <c r="K65" s="893"/>
      <c r="L65" s="893"/>
      <c r="M65" s="893"/>
      <c r="N65" s="2003">
        <f>COUNTIF(B16:B69,P65)</f>
        <v>11</v>
      </c>
      <c r="O65" s="2003"/>
      <c r="P65" s="894" t="s">
        <v>2403</v>
      </c>
      <c r="Q65" s="523"/>
      <c r="R65" s="677" t="str">
        <f>IF(S65&gt;0,"A","►")</f>
        <v>A</v>
      </c>
      <c r="S65" s="891">
        <f>COUNTIF(R33:R63,"A")</f>
        <v>8</v>
      </c>
      <c r="T65" s="892"/>
      <c r="U65" s="893"/>
      <c r="V65" s="893"/>
      <c r="W65" s="893"/>
      <c r="X65" s="893"/>
      <c r="Y65" s="893"/>
      <c r="Z65" s="893"/>
      <c r="AA65" s="893"/>
      <c r="AB65" s="893"/>
      <c r="AC65" s="893"/>
      <c r="AD65" s="2003">
        <f>COUNTIF(R16:R69,AF65)</f>
        <v>25</v>
      </c>
      <c r="AE65" s="2003"/>
      <c r="AF65" s="894" t="s">
        <v>2403</v>
      </c>
      <c r="AG65" s="516"/>
      <c r="AH65" s="516"/>
      <c r="AI65" s="516"/>
      <c r="AJ65" s="516"/>
      <c r="AK65" s="516"/>
      <c r="AL65" s="516"/>
      <c r="AM65" s="1475" t="s">
        <v>3082</v>
      </c>
      <c r="AN65" s="1475"/>
      <c r="AO65" s="516"/>
      <c r="AP65" s="1477"/>
      <c r="AQ65" s="516"/>
      <c r="AR65" s="516"/>
      <c r="AS65" s="516"/>
      <c r="AT65" s="516"/>
      <c r="AU65" s="516"/>
      <c r="BB65" s="1480" t="s">
        <v>2166</v>
      </c>
      <c r="BC65" s="1480"/>
      <c r="BD65" s="516"/>
      <c r="BE65" s="1475" t="s">
        <v>3082</v>
      </c>
      <c r="BF65" s="1475"/>
      <c r="BG65" s="516"/>
      <c r="BH65" s="516"/>
      <c r="BI65" s="516"/>
      <c r="BJ65" s="516"/>
      <c r="BK65" s="516"/>
      <c r="BL65" s="516"/>
      <c r="BM65" s="516"/>
      <c r="BN65" s="516"/>
      <c r="BO65" s="516"/>
      <c r="BP65" s="516"/>
      <c r="BQ65" s="2001"/>
      <c r="BR65" s="2001"/>
      <c r="BS65" s="516"/>
      <c r="BT65" s="2000"/>
      <c r="BU65" s="2000"/>
      <c r="BV65" s="516"/>
      <c r="BW65" s="1999"/>
      <c r="BX65" s="1999"/>
      <c r="BY65" s="516"/>
      <c r="BZ65" s="2002"/>
      <c r="CA65" s="2002"/>
      <c r="CB65" s="516"/>
      <c r="CC65" s="516"/>
      <c r="CD65" s="516"/>
      <c r="CE65" s="516"/>
      <c r="CF65" s="516"/>
      <c r="CG65" s="516"/>
      <c r="CH65" s="516"/>
      <c r="CI65" s="516"/>
      <c r="CJ65" s="516"/>
      <c r="CK65" s="516"/>
      <c r="CL65" s="516"/>
      <c r="CM65" s="516"/>
      <c r="CN65" s="516"/>
      <c r="CO65" s="516"/>
      <c r="CP65" s="516"/>
      <c r="CQ65" s="516"/>
      <c r="CR65" s="516"/>
      <c r="CS65" s="516"/>
      <c r="CT65" s="516"/>
      <c r="CU65" s="516"/>
      <c r="CV65" s="516"/>
      <c r="CW65" s="516"/>
      <c r="CX65" s="516"/>
      <c r="CY65" s="516"/>
      <c r="CZ65" s="516"/>
      <c r="DA65" s="516"/>
      <c r="DB65" s="528">
        <v>1</v>
      </c>
    </row>
    <row r="66" spans="1:106" ht="21" customHeight="1" thickBot="1">
      <c r="A66" s="516"/>
      <c r="B66" s="677" t="str">
        <f>IF(C65&gt;0,"A","►")</f>
        <v>A</v>
      </c>
      <c r="C66" s="895" t="s">
        <v>2769</v>
      </c>
      <c r="D66" s="896" t="str">
        <f ca="1">CELL("nomfichier",D66)</f>
        <v>D:\Données\1.UPRT\MOTEURS.VILLIERS\CUISSON.SOUS.VIDE\[04_05_cuissons_basses_temperatures.xlsx]45_.guide_de_cuisson</v>
      </c>
      <c r="E66" s="896"/>
      <c r="F66" s="896"/>
      <c r="G66" s="896"/>
      <c r="H66" s="897"/>
      <c r="I66" s="897"/>
      <c r="J66" s="897"/>
      <c r="K66" s="897"/>
      <c r="L66" s="897"/>
      <c r="M66" s="897"/>
      <c r="N66" s="898"/>
      <c r="O66" s="898"/>
      <c r="P66" s="899"/>
      <c r="Q66" s="523"/>
      <c r="R66" s="677" t="str">
        <f>IF(S65&gt;0,"A","►")</f>
        <v>A</v>
      </c>
      <c r="S66" s="895" t="s">
        <v>2769</v>
      </c>
      <c r="T66" s="896" t="str">
        <f ca="1">CELL("nomfichier",T66)</f>
        <v>D:\Données\1.UPRT\MOTEURS.VILLIERS\CUISSON.SOUS.VIDE\[04_05_cuissons_basses_temperatures.xlsx]45_.guide_de_cuisson</v>
      </c>
      <c r="U66" s="896"/>
      <c r="V66" s="896"/>
      <c r="W66" s="896"/>
      <c r="X66" s="897"/>
      <c r="Y66" s="897"/>
      <c r="Z66" s="897"/>
      <c r="AA66" s="897"/>
      <c r="AB66" s="897"/>
      <c r="AC66" s="897"/>
      <c r="AD66" s="898"/>
      <c r="AE66" s="898"/>
      <c r="AF66" s="899"/>
      <c r="AG66" s="516"/>
      <c r="AH66" s="516"/>
      <c r="AI66" s="516"/>
      <c r="AJ66" s="516"/>
      <c r="AK66" s="516"/>
      <c r="AL66" s="516"/>
      <c r="AM66" s="1476"/>
      <c r="AN66" s="1476"/>
      <c r="AO66" s="516"/>
      <c r="AP66" s="1478"/>
      <c r="AQ66" s="516"/>
      <c r="AR66" s="516"/>
      <c r="AS66" s="516"/>
      <c r="AT66" s="516"/>
      <c r="AU66" s="516"/>
      <c r="BB66" s="1481"/>
      <c r="BC66" s="1481"/>
      <c r="BD66" s="516"/>
      <c r="BE66" s="1476"/>
      <c r="BF66" s="1476"/>
      <c r="BG66" s="516"/>
      <c r="BH66" s="516"/>
      <c r="BI66" s="516"/>
      <c r="BJ66" s="516"/>
      <c r="BK66" s="516"/>
      <c r="BL66" s="516"/>
      <c r="BM66" s="516"/>
      <c r="BN66" s="516"/>
      <c r="BO66" s="516"/>
      <c r="BP66" s="516"/>
      <c r="BS66" s="516"/>
      <c r="BV66" s="516"/>
      <c r="BY66" s="516"/>
      <c r="CB66" s="516"/>
      <c r="CC66" s="516"/>
      <c r="CD66" s="516"/>
      <c r="CE66" s="516"/>
      <c r="CF66" s="516"/>
      <c r="CG66" s="516"/>
      <c r="CH66" s="516"/>
      <c r="CI66" s="516"/>
      <c r="CJ66" s="516"/>
      <c r="CK66" s="516"/>
      <c r="CL66" s="516"/>
      <c r="CM66" s="516"/>
      <c r="CN66" s="516"/>
      <c r="CO66" s="516"/>
      <c r="CP66" s="516"/>
      <c r="CQ66" s="516"/>
      <c r="CR66" s="516"/>
      <c r="CS66" s="516"/>
      <c r="CT66" s="516"/>
      <c r="CU66" s="516"/>
      <c r="CV66" s="516"/>
      <c r="CW66" s="516"/>
      <c r="CX66" s="516"/>
      <c r="CY66" s="516"/>
      <c r="CZ66" s="516"/>
      <c r="DA66" s="516"/>
      <c r="DB66" s="528">
        <v>1</v>
      </c>
    </row>
    <row r="67" spans="1:106" ht="21" customHeight="1" thickBot="1">
      <c r="A67" s="516"/>
      <c r="B67" s="655" t="s">
        <v>2403</v>
      </c>
      <c r="C67" s="900" t="s">
        <v>3083</v>
      </c>
      <c r="D67" s="812"/>
      <c r="E67" s="812"/>
      <c r="F67" s="812"/>
      <c r="G67" s="812"/>
      <c r="H67" s="901"/>
      <c r="I67" s="901"/>
      <c r="J67" s="901"/>
      <c r="K67" s="901"/>
      <c r="L67" s="901"/>
      <c r="M67" s="901"/>
      <c r="N67" s="651"/>
      <c r="O67" s="651"/>
      <c r="P67" s="902"/>
      <c r="Q67" s="523"/>
      <c r="R67" s="655" t="s">
        <v>2403</v>
      </c>
      <c r="S67" s="900" t="s">
        <v>3083</v>
      </c>
      <c r="T67" s="812"/>
      <c r="U67" s="812"/>
      <c r="V67" s="812"/>
      <c r="W67" s="812"/>
      <c r="X67" s="901"/>
      <c r="Y67" s="901"/>
      <c r="Z67" s="901"/>
      <c r="AA67" s="901"/>
      <c r="AB67" s="901"/>
      <c r="AC67" s="901"/>
      <c r="AD67" s="651"/>
      <c r="AE67" s="651"/>
      <c r="AF67" s="902"/>
      <c r="AG67" s="516"/>
      <c r="AH67" s="516"/>
      <c r="AI67" s="516"/>
      <c r="AO67" s="516"/>
      <c r="AT67" s="516"/>
      <c r="BB67" s="534">
        <v>1</v>
      </c>
      <c r="BC67" s="534">
        <v>1</v>
      </c>
      <c r="BD67" s="516"/>
      <c r="BE67" s="534">
        <v>1</v>
      </c>
      <c r="BF67" s="534">
        <v>1</v>
      </c>
      <c r="BG67" s="516"/>
      <c r="BH67" s="516"/>
      <c r="BI67" s="516"/>
      <c r="BJ67" s="516"/>
      <c r="BK67" s="516"/>
      <c r="BL67" s="516"/>
      <c r="BM67" s="516"/>
      <c r="BN67" s="516"/>
      <c r="BO67" s="516"/>
      <c r="BP67" s="516"/>
      <c r="BQ67" s="1913" t="s">
        <v>3084</v>
      </c>
      <c r="BR67" s="1913"/>
      <c r="BS67" s="516"/>
      <c r="BT67" s="1909" t="s">
        <v>3085</v>
      </c>
      <c r="BU67" s="1909"/>
      <c r="BV67" s="516"/>
      <c r="BW67" s="1907" t="s">
        <v>3086</v>
      </c>
      <c r="BX67" s="1907"/>
      <c r="BY67" s="516"/>
      <c r="BZ67" s="1914" t="s">
        <v>3087</v>
      </c>
      <c r="CA67" s="1914"/>
      <c r="CB67" s="516"/>
      <c r="CC67" s="516"/>
      <c r="CD67" s="516"/>
      <c r="CE67" s="516"/>
      <c r="CF67" s="516"/>
      <c r="CG67" s="516"/>
      <c r="CH67" s="516"/>
      <c r="CI67" s="516"/>
      <c r="CJ67" s="516"/>
      <c r="CK67" s="516"/>
      <c r="CL67" s="516"/>
      <c r="CM67" s="516"/>
      <c r="CN67" s="516"/>
      <c r="CO67" s="516"/>
      <c r="CP67" s="516"/>
      <c r="CQ67" s="516"/>
      <c r="CR67" s="516"/>
      <c r="CS67" s="516"/>
      <c r="CT67" s="516"/>
      <c r="CU67" s="516"/>
      <c r="CV67" s="516"/>
      <c r="CW67" s="516"/>
      <c r="CX67" s="516"/>
      <c r="CY67" s="516"/>
      <c r="CZ67" s="516"/>
      <c r="DA67" s="516"/>
      <c r="DB67" s="528">
        <v>1</v>
      </c>
    </row>
    <row r="68" spans="1:106" ht="21" customHeight="1">
      <c r="A68" s="516"/>
      <c r="B68" s="655" t="s">
        <v>2403</v>
      </c>
      <c r="C68" s="903" t="s">
        <v>3088</v>
      </c>
      <c r="D68" s="812"/>
      <c r="E68" s="812"/>
      <c r="F68" s="812"/>
      <c r="G68" s="812"/>
      <c r="H68" s="901"/>
      <c r="I68" s="901"/>
      <c r="J68" s="901"/>
      <c r="K68" s="901"/>
      <c r="L68" s="901"/>
      <c r="M68" s="901"/>
      <c r="N68" s="651"/>
      <c r="O68" s="651"/>
      <c r="P68" s="902"/>
      <c r="Q68" s="523"/>
      <c r="R68" s="655" t="s">
        <v>2403</v>
      </c>
      <c r="S68" s="903" t="s">
        <v>3088</v>
      </c>
      <c r="T68" s="812"/>
      <c r="U68" s="812"/>
      <c r="V68" s="812"/>
      <c r="W68" s="812"/>
      <c r="X68" s="901"/>
      <c r="Y68" s="901"/>
      <c r="Z68" s="901"/>
      <c r="AA68" s="901"/>
      <c r="AB68" s="901"/>
      <c r="AC68" s="901"/>
      <c r="AD68" s="651"/>
      <c r="AE68" s="651"/>
      <c r="AF68" s="902"/>
      <c r="AG68" s="516"/>
      <c r="AH68" s="516"/>
      <c r="AI68" s="516"/>
      <c r="AO68" s="516"/>
      <c r="AT68" s="516"/>
      <c r="BB68" s="2" t="s">
        <v>2186</v>
      </c>
      <c r="BC68" s="2"/>
      <c r="BD68" s="516"/>
      <c r="BE68" s="1475" t="s">
        <v>3089</v>
      </c>
      <c r="BF68" s="1475"/>
      <c r="BG68" s="516"/>
      <c r="BH68" s="516"/>
      <c r="BI68" s="516"/>
      <c r="BJ68" s="516"/>
      <c r="BK68" s="516"/>
      <c r="BL68" s="516"/>
      <c r="BM68" s="516"/>
      <c r="BN68" s="516"/>
      <c r="BO68" s="516"/>
      <c r="BP68" s="516"/>
      <c r="BQ68" s="2001"/>
      <c r="BR68" s="2001"/>
      <c r="BS68" s="516"/>
      <c r="BT68" s="2000"/>
      <c r="BU68" s="2000"/>
      <c r="BV68" s="516"/>
      <c r="BW68" s="1999"/>
      <c r="BX68" s="1999"/>
      <c r="BY68" s="516"/>
      <c r="BZ68" s="2002"/>
      <c r="CA68" s="2002"/>
      <c r="CB68" s="516"/>
      <c r="CC68" s="516"/>
      <c r="CD68" s="516"/>
      <c r="CE68" s="516"/>
      <c r="CF68" s="516"/>
      <c r="CG68" s="516"/>
      <c r="CH68" s="516"/>
      <c r="CI68" s="516"/>
      <c r="CJ68" s="516"/>
      <c r="CK68" s="516"/>
      <c r="CL68" s="516"/>
      <c r="CM68" s="516"/>
      <c r="CN68" s="516"/>
      <c r="CO68" s="516"/>
      <c r="CP68" s="516"/>
      <c r="CQ68" s="516"/>
      <c r="CR68" s="516"/>
      <c r="CS68" s="516"/>
      <c r="CT68" s="516"/>
      <c r="CU68" s="516"/>
      <c r="CV68" s="516"/>
      <c r="CW68" s="516"/>
      <c r="CX68" s="516"/>
      <c r="CY68" s="516"/>
      <c r="CZ68" s="516"/>
      <c r="DA68" s="516"/>
      <c r="DB68" s="528">
        <v>1</v>
      </c>
    </row>
    <row r="69" spans="1:106" ht="21" customHeight="1" thickBot="1">
      <c r="A69" s="516"/>
      <c r="B69" s="904" t="str">
        <f>IF(C65&gt;0,"A","►")</f>
        <v>A</v>
      </c>
      <c r="C69" s="905">
        <v>7</v>
      </c>
      <c r="D69" s="905">
        <v>7</v>
      </c>
      <c r="E69" s="905">
        <v>5</v>
      </c>
      <c r="F69" s="905">
        <v>7</v>
      </c>
      <c r="G69" s="905">
        <v>7</v>
      </c>
      <c r="H69" s="905">
        <v>30</v>
      </c>
      <c r="I69" s="905">
        <v>7</v>
      </c>
      <c r="J69" s="905">
        <v>7</v>
      </c>
      <c r="K69" s="905">
        <v>10</v>
      </c>
      <c r="L69" s="905">
        <v>5</v>
      </c>
      <c r="M69" s="905">
        <v>12</v>
      </c>
      <c r="N69" s="905">
        <v>12</v>
      </c>
      <c r="O69" s="905">
        <v>12</v>
      </c>
      <c r="P69" s="906">
        <v>12</v>
      </c>
      <c r="Q69" s="523"/>
      <c r="R69" s="904" t="s">
        <v>2792</v>
      </c>
      <c r="S69" s="905">
        <v>9</v>
      </c>
      <c r="T69" s="905">
        <v>7</v>
      </c>
      <c r="U69" s="905">
        <v>7</v>
      </c>
      <c r="V69" s="905">
        <v>9</v>
      </c>
      <c r="W69" s="905">
        <v>9</v>
      </c>
      <c r="X69" s="905">
        <v>40</v>
      </c>
      <c r="Y69" s="905">
        <v>7</v>
      </c>
      <c r="Z69" s="905">
        <v>7</v>
      </c>
      <c r="AA69" s="905">
        <v>10</v>
      </c>
      <c r="AB69" s="905">
        <v>5</v>
      </c>
      <c r="AC69" s="905">
        <v>12</v>
      </c>
      <c r="AD69" s="905">
        <v>12</v>
      </c>
      <c r="AE69" s="905">
        <v>12</v>
      </c>
      <c r="AF69" s="906">
        <v>12</v>
      </c>
      <c r="AG69" s="516"/>
      <c r="AH69" s="516"/>
      <c r="AI69" s="516"/>
      <c r="AO69" s="516"/>
      <c r="AT69" s="516"/>
      <c r="AV69" s="516"/>
      <c r="BB69" s="1472"/>
      <c r="BC69" s="1472"/>
      <c r="BD69" s="516"/>
      <c r="BE69" s="1476"/>
      <c r="BF69" s="1476"/>
      <c r="BG69" s="516"/>
      <c r="BH69" s="516"/>
      <c r="BI69" s="516"/>
      <c r="BJ69" s="516"/>
      <c r="BK69" s="516"/>
      <c r="BL69" s="516"/>
      <c r="BM69" s="516"/>
      <c r="BN69" s="516"/>
      <c r="BO69" s="516"/>
      <c r="BP69" s="516"/>
      <c r="BS69" s="516"/>
      <c r="BV69" s="516"/>
      <c r="BY69" s="516"/>
      <c r="CB69" s="516"/>
      <c r="CC69" s="516"/>
      <c r="CD69" s="516"/>
      <c r="CE69" s="516"/>
      <c r="CF69" s="516"/>
      <c r="CG69" s="516"/>
      <c r="CH69" s="516"/>
      <c r="CI69" s="516"/>
      <c r="CJ69" s="516"/>
      <c r="CK69" s="516"/>
      <c r="CL69" s="516"/>
      <c r="CM69" s="516"/>
      <c r="CN69" s="516"/>
      <c r="CO69" s="516"/>
      <c r="CP69" s="516"/>
      <c r="CQ69" s="516"/>
      <c r="CR69" s="516"/>
      <c r="CS69" s="516"/>
      <c r="CT69" s="516"/>
      <c r="CU69" s="516"/>
      <c r="CV69" s="516"/>
      <c r="CW69" s="516"/>
      <c r="CX69" s="516"/>
      <c r="CY69" s="516"/>
      <c r="CZ69" s="516"/>
      <c r="DA69" s="516"/>
      <c r="DB69" s="528">
        <v>1</v>
      </c>
    </row>
    <row r="70" spans="1:106" ht="21" customHeight="1" thickBot="1">
      <c r="A70" s="516"/>
      <c r="B70" s="527"/>
      <c r="C70" s="527"/>
      <c r="D70" s="527"/>
      <c r="E70" s="527"/>
      <c r="F70" s="527"/>
      <c r="G70" s="527"/>
      <c r="H70" s="527"/>
      <c r="I70" s="527"/>
      <c r="J70" s="527"/>
      <c r="K70" s="527"/>
      <c r="L70" s="527"/>
      <c r="M70" s="527"/>
      <c r="N70" s="527"/>
      <c r="O70" s="527"/>
      <c r="P70" s="527"/>
      <c r="R70" s="907"/>
      <c r="AH70" s="836"/>
      <c r="AI70" s="516"/>
      <c r="AO70" s="516"/>
      <c r="AT70" s="516"/>
      <c r="AV70" s="516"/>
      <c r="BB70" s="534">
        <v>1</v>
      </c>
      <c r="BC70" s="534">
        <v>1</v>
      </c>
      <c r="BD70" s="516"/>
      <c r="BE70" s="534">
        <v>1</v>
      </c>
      <c r="BF70" s="534">
        <v>1</v>
      </c>
      <c r="BG70" s="516"/>
      <c r="BH70" s="516"/>
      <c r="BI70" s="516"/>
      <c r="BJ70" s="516"/>
      <c r="BK70" s="516"/>
      <c r="BL70" s="516"/>
      <c r="BM70" s="516"/>
      <c r="BN70" s="516"/>
      <c r="BO70" s="516"/>
      <c r="BP70" s="516"/>
      <c r="BQ70" s="1913" t="s">
        <v>3090</v>
      </c>
      <c r="BR70" s="1913"/>
      <c r="BS70" s="516"/>
      <c r="BT70" s="1909" t="s">
        <v>3058</v>
      </c>
      <c r="BU70" s="1909"/>
      <c r="BV70" s="516"/>
      <c r="BW70" s="1907" t="s">
        <v>3091</v>
      </c>
      <c r="BX70" s="1907"/>
      <c r="BY70" s="516"/>
      <c r="BZ70" s="1914" t="s">
        <v>3092</v>
      </c>
      <c r="CA70" s="1914"/>
      <c r="CB70" s="516"/>
      <c r="CC70" s="516"/>
      <c r="CD70" s="516"/>
      <c r="CE70" s="516"/>
      <c r="CF70" s="516"/>
      <c r="CG70" s="516"/>
      <c r="CH70" s="516"/>
      <c r="CI70" s="516"/>
      <c r="CJ70" s="516"/>
      <c r="CK70" s="516"/>
      <c r="CL70" s="516"/>
      <c r="CM70" s="516"/>
      <c r="CN70" s="516"/>
      <c r="CO70" s="516"/>
      <c r="CP70" s="516"/>
      <c r="CQ70" s="516"/>
      <c r="CR70" s="516"/>
      <c r="CS70" s="516"/>
      <c r="CT70" s="516"/>
      <c r="CU70" s="516"/>
      <c r="CV70" s="516"/>
      <c r="CW70" s="516"/>
      <c r="CX70" s="516"/>
      <c r="CY70" s="516"/>
      <c r="CZ70" s="516"/>
      <c r="DA70" s="516"/>
      <c r="DB70" s="528">
        <v>1</v>
      </c>
    </row>
    <row r="71" spans="1:106" ht="21" customHeight="1">
      <c r="AH71" s="836"/>
      <c r="AO71" s="516"/>
      <c r="AT71" s="516"/>
      <c r="AV71" s="516"/>
      <c r="BB71" s="2" t="s">
        <v>2122</v>
      </c>
      <c r="BC71" s="2"/>
      <c r="BD71" s="516"/>
      <c r="BE71" s="1475" t="s">
        <v>3093</v>
      </c>
      <c r="BF71" s="1475"/>
      <c r="BG71" s="516"/>
      <c r="BH71" s="516"/>
      <c r="BI71" s="516"/>
      <c r="BJ71" s="516"/>
      <c r="BK71" s="516"/>
      <c r="BL71" s="516"/>
      <c r="BM71" s="516"/>
      <c r="BN71" s="516"/>
      <c r="BO71" s="516"/>
      <c r="BP71" s="516"/>
      <c r="BQ71" s="2001"/>
      <c r="BR71" s="2001"/>
      <c r="BS71" s="516"/>
      <c r="BT71" s="2000"/>
      <c r="BU71" s="2000"/>
      <c r="BV71" s="516"/>
      <c r="BW71" s="1999"/>
      <c r="BX71" s="1999"/>
      <c r="BY71" s="516"/>
      <c r="BZ71" s="2002"/>
      <c r="CA71" s="2002"/>
      <c r="CB71" s="516"/>
      <c r="CC71" s="516"/>
      <c r="CD71" s="516"/>
      <c r="CE71" s="516"/>
      <c r="CF71" s="516"/>
      <c r="CG71" s="516"/>
      <c r="CH71" s="516"/>
      <c r="CI71" s="516"/>
      <c r="CJ71" s="516"/>
      <c r="CK71" s="516"/>
      <c r="CL71" s="516"/>
      <c r="CM71" s="516"/>
      <c r="CN71" s="516"/>
      <c r="CO71" s="516"/>
      <c r="CP71" s="516"/>
      <c r="CQ71" s="516"/>
      <c r="CR71" s="516"/>
      <c r="CS71" s="516"/>
      <c r="CT71" s="516"/>
      <c r="CU71" s="516"/>
      <c r="CV71" s="516"/>
      <c r="CW71" s="516"/>
      <c r="CX71" s="516"/>
      <c r="CY71" s="516"/>
      <c r="CZ71" s="516"/>
      <c r="DA71" s="516"/>
      <c r="DB71" s="528">
        <v>1</v>
      </c>
    </row>
    <row r="72" spans="1:106" ht="21" customHeight="1" thickBot="1">
      <c r="AH72" s="836"/>
      <c r="AO72" s="516"/>
      <c r="AT72" s="516"/>
      <c r="AV72" s="516"/>
      <c r="BB72" s="1472"/>
      <c r="BC72" s="1472"/>
      <c r="BD72" s="516"/>
      <c r="BE72" s="1476"/>
      <c r="BF72" s="1476"/>
      <c r="BG72" s="516"/>
      <c r="BH72" s="516"/>
      <c r="BI72" s="516"/>
      <c r="BJ72" s="516"/>
      <c r="BK72" s="516"/>
      <c r="BL72" s="516"/>
      <c r="BM72" s="516"/>
      <c r="BN72" s="516"/>
      <c r="BO72" s="516"/>
      <c r="BP72" s="516"/>
      <c r="BS72" s="516"/>
      <c r="BV72" s="516"/>
      <c r="BY72" s="516"/>
      <c r="BZ72" s="516"/>
      <c r="CA72" s="516"/>
      <c r="CB72" s="516"/>
      <c r="CC72" s="516"/>
      <c r="CD72" s="516"/>
      <c r="CE72" s="516"/>
      <c r="CF72" s="516"/>
      <c r="CG72" s="516"/>
      <c r="CH72" s="516"/>
      <c r="CI72" s="516"/>
      <c r="CJ72" s="516"/>
      <c r="CK72" s="516"/>
      <c r="CL72" s="516"/>
      <c r="CM72" s="516"/>
      <c r="CN72" s="516"/>
      <c r="CO72" s="516"/>
      <c r="CP72" s="516"/>
      <c r="CQ72" s="516"/>
      <c r="CR72" s="516"/>
      <c r="CS72" s="516"/>
      <c r="CT72" s="516"/>
      <c r="CU72" s="516"/>
      <c r="CV72" s="516"/>
      <c r="CW72" s="516"/>
      <c r="CX72" s="516"/>
      <c r="CY72" s="516"/>
      <c r="CZ72" s="516"/>
      <c r="DA72" s="516"/>
      <c r="DB72" s="528">
        <v>1</v>
      </c>
    </row>
    <row r="73" spans="1:106" ht="15.75" thickBot="1">
      <c r="AH73" s="836"/>
      <c r="AO73" s="516"/>
      <c r="AT73" s="516"/>
      <c r="AV73" s="516"/>
      <c r="BB73" s="534">
        <v>1</v>
      </c>
      <c r="BC73" s="534">
        <v>1</v>
      </c>
      <c r="BD73" s="516"/>
      <c r="BE73" s="534">
        <v>1</v>
      </c>
      <c r="BF73" s="534">
        <v>1</v>
      </c>
      <c r="BG73" s="516"/>
      <c r="BH73" s="516"/>
      <c r="BI73" s="516"/>
      <c r="BJ73" s="516"/>
      <c r="BK73" s="516"/>
      <c r="BL73" s="516"/>
      <c r="BM73" s="516"/>
      <c r="BN73" s="516"/>
      <c r="BO73" s="516"/>
      <c r="BP73" s="516"/>
      <c r="BQ73" s="1913" t="s">
        <v>3094</v>
      </c>
      <c r="BR73" s="1913"/>
      <c r="BS73" s="516"/>
      <c r="BT73" s="1909" t="s">
        <v>3095</v>
      </c>
      <c r="BU73" s="1909"/>
      <c r="BV73" s="516"/>
      <c r="BW73" s="1907" t="s">
        <v>3096</v>
      </c>
      <c r="BX73" s="1907"/>
      <c r="BY73" s="516"/>
      <c r="BZ73" s="516"/>
      <c r="CA73" s="516"/>
      <c r="CB73" s="516"/>
      <c r="CC73" s="516"/>
      <c r="CD73" s="516"/>
      <c r="CE73" s="516"/>
      <c r="CF73" s="516"/>
      <c r="CG73" s="516"/>
      <c r="CH73" s="516"/>
      <c r="CI73" s="516"/>
      <c r="CJ73" s="516"/>
      <c r="CK73" s="516"/>
      <c r="CL73" s="516"/>
      <c r="CM73" s="516"/>
      <c r="CN73" s="516"/>
      <c r="CO73" s="516"/>
      <c r="CP73" s="516"/>
      <c r="CQ73" s="516"/>
      <c r="CR73" s="516"/>
      <c r="CS73" s="516"/>
      <c r="CT73" s="516"/>
      <c r="CU73" s="516"/>
      <c r="CV73" s="516"/>
      <c r="CW73" s="516"/>
      <c r="CX73" s="516"/>
      <c r="CY73" s="516"/>
      <c r="CZ73" s="516"/>
      <c r="DA73" s="516"/>
      <c r="DB73" s="528">
        <v>1</v>
      </c>
    </row>
    <row r="74" spans="1:106">
      <c r="AH74" s="836"/>
      <c r="AO74" s="516"/>
      <c r="AT74" s="516"/>
      <c r="AV74" s="516"/>
      <c r="BB74" s="2" t="s">
        <v>1673</v>
      </c>
      <c r="BC74" s="2"/>
      <c r="BD74" s="516"/>
      <c r="BE74" s="1475" t="s">
        <v>3097</v>
      </c>
      <c r="BF74" s="1475"/>
      <c r="BG74" s="516"/>
      <c r="BH74" s="516"/>
      <c r="BI74" s="516"/>
      <c r="BJ74" s="516"/>
      <c r="BK74" s="516"/>
      <c r="BL74" s="516"/>
      <c r="BM74" s="516"/>
      <c r="BN74" s="516"/>
      <c r="BO74" s="516"/>
      <c r="BP74" s="516"/>
      <c r="BQ74" s="2001"/>
      <c r="BR74" s="2001"/>
      <c r="BS74" s="516"/>
      <c r="BT74" s="2000"/>
      <c r="BU74" s="2000"/>
      <c r="BV74" s="516"/>
      <c r="BW74" s="1999"/>
      <c r="BX74" s="1999"/>
      <c r="BY74" s="516"/>
      <c r="BZ74" s="516"/>
      <c r="CA74" s="516"/>
      <c r="CB74" s="516"/>
      <c r="CC74" s="516"/>
      <c r="CD74" s="516"/>
      <c r="CE74" s="516"/>
      <c r="CF74" s="516"/>
      <c r="CG74" s="516"/>
      <c r="CH74" s="516"/>
      <c r="CI74" s="516"/>
      <c r="CJ74" s="516"/>
      <c r="CK74" s="516"/>
      <c r="CL74" s="516"/>
      <c r="CM74" s="516"/>
      <c r="CN74" s="516"/>
      <c r="CO74" s="516"/>
      <c r="CP74" s="516"/>
      <c r="CQ74" s="516"/>
      <c r="CR74" s="516"/>
      <c r="CS74" s="516"/>
      <c r="CT74" s="516"/>
      <c r="CU74" s="516"/>
      <c r="CV74" s="516"/>
      <c r="CW74" s="516"/>
      <c r="CX74" s="516"/>
      <c r="CY74" s="516"/>
      <c r="CZ74" s="516"/>
      <c r="DA74" s="516"/>
      <c r="DB74" s="528">
        <v>1</v>
      </c>
    </row>
    <row r="75" spans="1:106" ht="16.5" thickBot="1">
      <c r="AH75" s="836"/>
      <c r="AO75" s="516"/>
      <c r="AT75" s="516"/>
      <c r="AV75" s="516"/>
      <c r="BB75" s="1472"/>
      <c r="BC75" s="1472"/>
      <c r="BD75" s="516"/>
      <c r="BE75" s="1476"/>
      <c r="BF75" s="1476"/>
      <c r="BG75" s="516"/>
      <c r="BH75" s="516"/>
      <c r="BI75" s="516"/>
      <c r="BJ75" s="516"/>
      <c r="BK75" s="516"/>
      <c r="BL75" s="516"/>
      <c r="BM75" s="516"/>
      <c r="BN75" s="516"/>
      <c r="BO75" s="516"/>
      <c r="BP75" s="516"/>
      <c r="BQ75" s="908"/>
      <c r="BR75" s="908"/>
      <c r="BS75" s="516"/>
      <c r="BT75" s="908"/>
      <c r="BU75" s="908"/>
      <c r="BV75" s="516"/>
      <c r="BW75" s="908"/>
      <c r="BX75" s="908"/>
      <c r="BY75" s="516"/>
      <c r="BZ75" s="516"/>
      <c r="CA75" s="516"/>
      <c r="CB75" s="516"/>
      <c r="CC75" s="516"/>
      <c r="CD75" s="516"/>
      <c r="CE75" s="516"/>
      <c r="CF75" s="516"/>
      <c r="CG75" s="516"/>
      <c r="CH75" s="516"/>
      <c r="CI75" s="516"/>
      <c r="CJ75" s="516"/>
      <c r="CK75" s="516"/>
      <c r="CL75" s="516"/>
      <c r="CM75" s="516"/>
      <c r="CN75" s="516"/>
      <c r="CO75" s="516"/>
      <c r="CP75" s="516"/>
      <c r="CQ75" s="516"/>
      <c r="CR75" s="516"/>
      <c r="CS75" s="516"/>
      <c r="CT75" s="516"/>
      <c r="CU75" s="516"/>
      <c r="CV75" s="516"/>
      <c r="CW75" s="516"/>
      <c r="CX75" s="516"/>
      <c r="CY75" s="516"/>
      <c r="CZ75" s="516"/>
      <c r="DA75" s="516"/>
      <c r="DB75" s="528">
        <v>1</v>
      </c>
    </row>
    <row r="76" spans="1:106" ht="15.75" thickBot="1">
      <c r="AH76" s="836"/>
      <c r="AO76" s="516"/>
      <c r="AT76" s="516"/>
      <c r="AV76" s="516"/>
      <c r="BB76" s="534">
        <v>1</v>
      </c>
      <c r="BC76" s="534">
        <v>1</v>
      </c>
      <c r="BD76" s="516"/>
      <c r="BE76" s="534">
        <v>1</v>
      </c>
      <c r="BF76" s="534">
        <v>1</v>
      </c>
      <c r="BG76" s="516"/>
      <c r="BH76" s="516"/>
      <c r="BI76" s="516"/>
      <c r="BJ76" s="516"/>
      <c r="BK76" s="516"/>
      <c r="BL76" s="516"/>
      <c r="BM76" s="516"/>
      <c r="BN76" s="516"/>
      <c r="BO76" s="516"/>
      <c r="BP76" s="516"/>
      <c r="BQ76" s="1913" t="s">
        <v>3098</v>
      </c>
      <c r="BR76" s="1913"/>
      <c r="BS76" s="516"/>
      <c r="BT76" s="1909" t="s">
        <v>3065</v>
      </c>
      <c r="BU76" s="1909"/>
      <c r="BV76" s="516"/>
      <c r="BW76" s="1907" t="s">
        <v>3099</v>
      </c>
      <c r="BX76" s="1907"/>
      <c r="BY76" s="516"/>
      <c r="BZ76" s="516"/>
      <c r="CA76" s="516"/>
      <c r="CB76" s="516"/>
      <c r="CC76" s="516"/>
      <c r="CD76" s="516"/>
      <c r="CE76" s="516"/>
      <c r="CF76" s="516"/>
      <c r="CG76" s="516"/>
      <c r="CH76" s="516"/>
      <c r="CI76" s="516"/>
      <c r="CJ76" s="516"/>
      <c r="CK76" s="516"/>
      <c r="CL76" s="516"/>
      <c r="CM76" s="516"/>
      <c r="CN76" s="516"/>
      <c r="CO76" s="516"/>
      <c r="CP76" s="516"/>
      <c r="CQ76" s="516"/>
      <c r="CR76" s="516"/>
      <c r="CS76" s="516"/>
      <c r="CT76" s="516"/>
      <c r="CU76" s="516"/>
      <c r="CV76" s="516"/>
      <c r="CW76" s="516"/>
      <c r="CX76" s="516"/>
      <c r="CY76" s="516"/>
      <c r="CZ76" s="516"/>
      <c r="DA76" s="516"/>
      <c r="DB76" s="528">
        <v>1</v>
      </c>
    </row>
    <row r="77" spans="1:106">
      <c r="AH77" s="836"/>
      <c r="AO77" s="516"/>
      <c r="AT77" s="516"/>
      <c r="AV77" s="516"/>
      <c r="BB77" s="2" t="s">
        <v>2243</v>
      </c>
      <c r="BC77" s="2"/>
      <c r="BD77" s="516"/>
      <c r="BE77" s="1475" t="s">
        <v>2232</v>
      </c>
      <c r="BF77" s="1475"/>
      <c r="BG77" s="516"/>
      <c r="BH77" s="516"/>
      <c r="BI77" s="516"/>
      <c r="BJ77" s="516"/>
      <c r="BK77" s="516"/>
      <c r="BL77" s="516"/>
      <c r="BM77" s="516"/>
      <c r="BN77" s="516"/>
      <c r="BO77" s="516"/>
      <c r="BP77" s="516"/>
      <c r="BQ77" s="2001"/>
      <c r="BR77" s="2001"/>
      <c r="BS77" s="516"/>
      <c r="BT77" s="2000"/>
      <c r="BU77" s="2000"/>
      <c r="BV77" s="516"/>
      <c r="BW77" s="1999"/>
      <c r="BX77" s="1999"/>
      <c r="BY77" s="516"/>
      <c r="BZ77" s="516"/>
      <c r="CA77" s="516"/>
      <c r="CB77" s="516"/>
      <c r="CC77" s="516"/>
      <c r="CD77" s="516"/>
      <c r="CE77" s="516"/>
      <c r="CF77" s="516"/>
      <c r="CG77" s="516"/>
      <c r="CH77" s="516"/>
      <c r="CI77" s="516"/>
      <c r="CJ77" s="516"/>
      <c r="CK77" s="516"/>
      <c r="CL77" s="516"/>
      <c r="CM77" s="516"/>
      <c r="CN77" s="516"/>
      <c r="CO77" s="516"/>
      <c r="CP77" s="516"/>
      <c r="CQ77" s="516"/>
      <c r="CR77" s="516"/>
      <c r="CS77" s="516"/>
      <c r="CT77" s="516"/>
      <c r="CU77" s="516"/>
      <c r="CV77" s="516"/>
      <c r="CW77" s="516"/>
      <c r="CX77" s="516"/>
      <c r="CY77" s="516"/>
      <c r="CZ77" s="516"/>
      <c r="DA77" s="516"/>
      <c r="DB77" s="528">
        <v>1</v>
      </c>
    </row>
    <row r="78" spans="1:106" ht="16.5" thickBot="1">
      <c r="AH78" s="836"/>
      <c r="AO78" s="516"/>
      <c r="AT78" s="516"/>
      <c r="AV78" s="516"/>
      <c r="BB78" s="1472"/>
      <c r="BC78" s="1472"/>
      <c r="BD78" s="516"/>
      <c r="BE78" s="1476"/>
      <c r="BF78" s="1476"/>
      <c r="BG78" s="516"/>
      <c r="BH78" s="516"/>
      <c r="BI78" s="516"/>
      <c r="BJ78" s="516"/>
      <c r="BK78" s="516"/>
      <c r="BL78" s="516"/>
      <c r="BM78" s="516"/>
      <c r="BN78" s="516"/>
      <c r="BO78" s="516"/>
      <c r="BP78" s="516"/>
      <c r="BQ78" s="516"/>
      <c r="BR78" s="516"/>
      <c r="BS78" s="516"/>
      <c r="BT78" s="908"/>
      <c r="BU78" s="908"/>
      <c r="BV78" s="516"/>
      <c r="BW78" s="908"/>
      <c r="BX78" s="908"/>
      <c r="BY78" s="516"/>
      <c r="BZ78" s="516"/>
      <c r="CA78" s="516"/>
      <c r="CB78" s="516"/>
      <c r="CC78" s="516"/>
      <c r="CD78" s="516"/>
      <c r="CE78" s="516"/>
      <c r="CF78" s="516"/>
      <c r="CG78" s="516"/>
      <c r="CH78" s="516"/>
      <c r="CI78" s="516"/>
      <c r="CJ78" s="516"/>
      <c r="CK78" s="516"/>
      <c r="CL78" s="516"/>
      <c r="CM78" s="516"/>
      <c r="CN78" s="516"/>
      <c r="CO78" s="516"/>
      <c r="CP78" s="516"/>
      <c r="CQ78" s="516"/>
      <c r="CR78" s="516"/>
      <c r="CS78" s="516"/>
      <c r="CT78" s="516"/>
      <c r="CU78" s="516"/>
      <c r="CV78" s="516"/>
      <c r="CW78" s="516"/>
      <c r="CX78" s="516"/>
      <c r="CY78" s="516"/>
      <c r="CZ78" s="516"/>
      <c r="DA78" s="516"/>
      <c r="DB78" s="528">
        <v>1</v>
      </c>
    </row>
    <row r="79" spans="1:106" ht="15.75" thickBot="1">
      <c r="AH79" s="836"/>
      <c r="AO79" s="516"/>
      <c r="AT79" s="516"/>
      <c r="AV79" s="516"/>
      <c r="BB79" s="534">
        <v>1</v>
      </c>
      <c r="BC79" s="534">
        <v>1</v>
      </c>
      <c r="BD79" s="516"/>
      <c r="BE79" s="534">
        <v>1</v>
      </c>
      <c r="BF79" s="534">
        <v>1</v>
      </c>
      <c r="BG79" s="516"/>
      <c r="BH79" s="516"/>
      <c r="BI79" s="516"/>
      <c r="BJ79" s="516"/>
      <c r="BK79" s="516"/>
      <c r="BL79" s="516"/>
      <c r="BM79" s="516"/>
      <c r="BN79" s="516"/>
      <c r="BO79" s="516"/>
      <c r="BP79" s="516"/>
      <c r="BQ79" s="516"/>
      <c r="BR79" s="516"/>
      <c r="BS79" s="516"/>
      <c r="BT79" s="1909" t="s">
        <v>3076</v>
      </c>
      <c r="BU79" s="1909"/>
      <c r="BV79" s="516"/>
      <c r="BW79" s="1907" t="s">
        <v>3100</v>
      </c>
      <c r="BX79" s="1907"/>
      <c r="BY79" s="516"/>
      <c r="BZ79" s="516"/>
      <c r="CA79" s="516"/>
      <c r="CB79" s="516"/>
      <c r="CC79" s="516"/>
      <c r="CD79" s="516"/>
      <c r="CE79" s="516"/>
      <c r="CF79" s="516"/>
      <c r="CG79" s="516"/>
      <c r="CH79" s="516"/>
      <c r="CI79" s="516"/>
      <c r="CJ79" s="516"/>
      <c r="CK79" s="516"/>
      <c r="CL79" s="516"/>
      <c r="CM79" s="516"/>
      <c r="CN79" s="516"/>
      <c r="CO79" s="516"/>
      <c r="CP79" s="516"/>
      <c r="CQ79" s="516"/>
      <c r="CR79" s="516"/>
      <c r="CS79" s="516"/>
      <c r="CT79" s="516"/>
      <c r="CU79" s="516"/>
      <c r="CV79" s="516"/>
      <c r="CW79" s="516"/>
      <c r="CX79" s="516"/>
      <c r="CY79" s="516"/>
      <c r="CZ79" s="516"/>
      <c r="DA79" s="516"/>
      <c r="DB79" s="528">
        <v>1</v>
      </c>
    </row>
    <row r="80" spans="1:106">
      <c r="AH80" s="836"/>
      <c r="AO80" s="516"/>
      <c r="AT80" s="516"/>
      <c r="AV80" s="516"/>
      <c r="BB80" s="2" t="s">
        <v>2259</v>
      </c>
      <c r="BC80" s="2"/>
      <c r="BD80" s="516"/>
      <c r="BE80" s="1475" t="s">
        <v>2249</v>
      </c>
      <c r="BF80" s="1475"/>
      <c r="BG80" s="516"/>
      <c r="BH80" s="516"/>
      <c r="BI80" s="516"/>
      <c r="BJ80" s="516"/>
      <c r="BK80" s="516"/>
      <c r="BL80" s="516"/>
      <c r="BM80" s="516"/>
      <c r="BN80" s="516"/>
      <c r="BO80" s="516"/>
      <c r="BP80" s="516"/>
      <c r="BQ80" s="516"/>
      <c r="BR80" s="516"/>
      <c r="BS80" s="516"/>
      <c r="BT80" s="2000"/>
      <c r="BU80" s="2000"/>
      <c r="BV80" s="516"/>
      <c r="BW80" s="1999"/>
      <c r="BX80" s="1999"/>
      <c r="BY80" s="516"/>
      <c r="BZ80" s="516"/>
      <c r="CA80" s="516"/>
      <c r="CB80" s="516"/>
      <c r="CC80" s="516"/>
      <c r="CD80" s="516"/>
      <c r="CE80" s="516"/>
      <c r="CF80" s="516"/>
      <c r="CG80" s="516"/>
      <c r="CH80" s="516"/>
      <c r="CI80" s="516"/>
      <c r="CJ80" s="516"/>
      <c r="CK80" s="516"/>
      <c r="CL80" s="516"/>
      <c r="DB80" s="528">
        <v>1</v>
      </c>
    </row>
    <row r="81" spans="34:106" ht="16.5" thickBot="1">
      <c r="AH81" s="836"/>
      <c r="AO81" s="516"/>
      <c r="AT81" s="516"/>
      <c r="AV81" s="516"/>
      <c r="BB81" s="1472"/>
      <c r="BC81" s="1472"/>
      <c r="BD81" s="516"/>
      <c r="BE81" s="1476"/>
      <c r="BF81" s="1476"/>
      <c r="BG81" s="516"/>
      <c r="BH81" s="516"/>
      <c r="BI81" s="516"/>
      <c r="BJ81" s="516"/>
      <c r="BK81" s="516"/>
      <c r="BL81" s="516"/>
      <c r="BM81" s="516"/>
      <c r="BN81" s="516"/>
      <c r="BO81" s="516"/>
      <c r="BP81" s="516"/>
      <c r="BQ81" s="516"/>
      <c r="BR81" s="516"/>
      <c r="BS81" s="516"/>
      <c r="BT81" s="908"/>
      <c r="BU81" s="908"/>
      <c r="BV81" s="516"/>
      <c r="BW81" s="908"/>
      <c r="BX81" s="908"/>
      <c r="BY81" s="516"/>
      <c r="BZ81" s="516"/>
      <c r="CA81" s="516"/>
      <c r="CB81" s="516"/>
      <c r="CC81" s="516"/>
      <c r="CD81" s="516"/>
      <c r="CE81" s="516"/>
      <c r="CF81" s="516"/>
      <c r="CG81" s="516"/>
      <c r="CH81" s="516"/>
      <c r="CI81" s="516"/>
      <c r="CJ81" s="516"/>
      <c r="CK81" s="516"/>
      <c r="CL81" s="516"/>
      <c r="DB81" s="528">
        <v>1</v>
      </c>
    </row>
    <row r="82" spans="34:106" ht="15.75" thickBot="1">
      <c r="AH82" s="836"/>
      <c r="AO82" s="516"/>
      <c r="AT82" s="516"/>
      <c r="AV82" s="516"/>
      <c r="BB82" s="534">
        <v>1</v>
      </c>
      <c r="BC82" s="534">
        <v>1</v>
      </c>
      <c r="BD82" s="516"/>
      <c r="BE82" s="534">
        <v>1</v>
      </c>
      <c r="BF82" s="534">
        <v>1</v>
      </c>
      <c r="BG82" s="516"/>
      <c r="BH82" s="516"/>
      <c r="BI82" s="516"/>
      <c r="BJ82" s="516"/>
      <c r="BK82" s="516"/>
      <c r="BL82" s="516"/>
      <c r="BM82" s="516"/>
      <c r="BN82" s="516"/>
      <c r="BO82" s="516"/>
      <c r="BP82" s="516"/>
      <c r="BQ82" s="516"/>
      <c r="BR82" s="516"/>
      <c r="BS82" s="516"/>
      <c r="BT82" s="1909" t="s">
        <v>3080</v>
      </c>
      <c r="BU82" s="1909"/>
      <c r="BV82" s="516"/>
      <c r="BW82" s="1907" t="s">
        <v>3101</v>
      </c>
      <c r="BX82" s="1907"/>
      <c r="BY82" s="516"/>
      <c r="BZ82" s="516"/>
      <c r="CA82" s="516"/>
      <c r="CB82" s="516"/>
      <c r="CC82" s="516"/>
      <c r="CD82" s="516"/>
      <c r="CE82" s="516"/>
      <c r="CF82" s="516"/>
      <c r="CG82" s="516"/>
      <c r="CH82" s="516"/>
      <c r="CI82" s="516"/>
      <c r="CJ82" s="516"/>
      <c r="CK82" s="516"/>
      <c r="CL82" s="516"/>
      <c r="DB82" s="528">
        <v>1</v>
      </c>
    </row>
    <row r="83" spans="34:106">
      <c r="AH83" s="836"/>
      <c r="AO83" s="516"/>
      <c r="AT83" s="516"/>
      <c r="AV83" s="516"/>
      <c r="BB83" s="2" t="s">
        <v>2248</v>
      </c>
      <c r="BC83" s="2"/>
      <c r="BD83" s="516"/>
      <c r="BE83" s="1475" t="s">
        <v>3102</v>
      </c>
      <c r="BF83" s="1475"/>
      <c r="BG83" s="516"/>
      <c r="BH83" s="516"/>
      <c r="BI83" s="516"/>
      <c r="BJ83" s="516"/>
      <c r="BK83" s="516"/>
      <c r="BL83" s="516"/>
      <c r="BM83" s="516"/>
      <c r="BN83" s="516"/>
      <c r="BO83" s="516"/>
      <c r="BP83" s="516"/>
      <c r="BQ83" s="516"/>
      <c r="BR83" s="516"/>
      <c r="BS83" s="516"/>
      <c r="BT83" s="2000"/>
      <c r="BU83" s="2000"/>
      <c r="BV83" s="516"/>
      <c r="BW83" s="1999"/>
      <c r="BX83" s="1999"/>
      <c r="BY83" s="516"/>
      <c r="BZ83" s="516"/>
      <c r="CA83" s="516"/>
      <c r="CB83" s="516"/>
      <c r="CC83" s="516"/>
      <c r="CD83" s="516"/>
      <c r="CE83" s="516"/>
      <c r="CF83" s="516"/>
      <c r="CG83" s="516"/>
      <c r="CH83" s="516"/>
      <c r="CI83" s="516"/>
      <c r="CJ83" s="516"/>
      <c r="CK83" s="516"/>
      <c r="CL83" s="516"/>
      <c r="DB83" s="528">
        <v>1</v>
      </c>
    </row>
    <row r="84" spans="34:106" ht="16.5" thickBot="1">
      <c r="AH84" s="836"/>
      <c r="AO84" s="516"/>
      <c r="AT84" s="516"/>
      <c r="AV84" s="516"/>
      <c r="BB84" s="1472"/>
      <c r="BC84" s="1472"/>
      <c r="BD84" s="516"/>
      <c r="BE84" s="1476"/>
      <c r="BF84" s="1476"/>
      <c r="BG84" s="516"/>
      <c r="BH84" s="516"/>
      <c r="BI84" s="516"/>
      <c r="BJ84" s="516"/>
      <c r="BK84" s="516"/>
      <c r="BL84" s="516"/>
      <c r="BM84" s="516"/>
      <c r="BN84" s="516"/>
      <c r="BO84" s="516"/>
      <c r="BP84" s="516"/>
      <c r="BQ84" s="516"/>
      <c r="BR84" s="516"/>
      <c r="BS84" s="516"/>
      <c r="BT84" s="908"/>
      <c r="BU84" s="908"/>
      <c r="BV84" s="516"/>
      <c r="BW84" s="908"/>
      <c r="BX84" s="908"/>
      <c r="BY84" s="516"/>
      <c r="BZ84" s="516"/>
      <c r="CA84" s="516"/>
      <c r="CB84" s="516"/>
      <c r="CC84" s="516"/>
      <c r="CD84" s="516"/>
      <c r="CE84" s="516"/>
      <c r="CF84" s="516"/>
      <c r="CG84" s="516"/>
      <c r="CH84" s="516"/>
      <c r="CI84" s="516"/>
      <c r="CJ84" s="516"/>
      <c r="CK84" s="516"/>
      <c r="CL84" s="516"/>
      <c r="DB84" s="528">
        <v>1</v>
      </c>
    </row>
    <row r="85" spans="34:106" ht="15.75" thickBot="1">
      <c r="AH85" s="836"/>
      <c r="AO85" s="516"/>
      <c r="AT85" s="516"/>
      <c r="AV85" s="516"/>
      <c r="BB85" s="534">
        <v>1</v>
      </c>
      <c r="BC85" s="534">
        <v>1</v>
      </c>
      <c r="BD85" s="516"/>
      <c r="BE85" s="516">
        <v>1</v>
      </c>
      <c r="BF85" s="516">
        <v>1</v>
      </c>
      <c r="BG85" s="516"/>
      <c r="BH85" s="516"/>
      <c r="BI85" s="516"/>
      <c r="BJ85" s="516"/>
      <c r="BK85" s="516"/>
      <c r="BL85" s="516"/>
      <c r="BM85" s="516"/>
      <c r="BN85" s="516"/>
      <c r="BO85" s="516"/>
      <c r="BP85" s="516"/>
      <c r="BQ85" s="516"/>
      <c r="BR85" s="516"/>
      <c r="BS85" s="516"/>
      <c r="BT85" s="1909" t="s">
        <v>3086</v>
      </c>
      <c r="BU85" s="1909"/>
      <c r="BV85" s="516"/>
      <c r="BW85" s="1907" t="s">
        <v>3103</v>
      </c>
      <c r="BX85" s="1907"/>
      <c r="BY85" s="516"/>
      <c r="BZ85" s="516"/>
      <c r="CA85" s="516"/>
      <c r="CB85" s="516"/>
      <c r="CC85" s="516"/>
      <c r="CD85" s="516"/>
      <c r="CE85" s="516"/>
      <c r="CF85" s="516"/>
      <c r="CG85" s="516"/>
      <c r="CH85" s="516"/>
      <c r="CI85" s="516"/>
      <c r="CJ85" s="516"/>
      <c r="CK85" s="516"/>
      <c r="CL85" s="516"/>
      <c r="DB85" s="528">
        <v>1</v>
      </c>
    </row>
    <row r="86" spans="34:106">
      <c r="AH86" s="836"/>
      <c r="AO86" s="516"/>
      <c r="AT86" s="516"/>
      <c r="AV86" s="516"/>
      <c r="BB86" s="2" t="s">
        <v>886</v>
      </c>
      <c r="BC86" s="2"/>
      <c r="BD86" s="516"/>
      <c r="BE86" s="516">
        <v>1</v>
      </c>
      <c r="BF86" s="516">
        <v>1</v>
      </c>
      <c r="BG86" s="516"/>
      <c r="BH86" s="516"/>
      <c r="BI86" s="516"/>
      <c r="BJ86" s="516"/>
      <c r="BK86" s="516"/>
      <c r="BL86" s="516"/>
      <c r="BM86" s="516"/>
      <c r="BN86" s="516"/>
      <c r="BO86" s="516"/>
      <c r="BP86" s="516"/>
      <c r="BQ86" s="516"/>
      <c r="BR86" s="516"/>
      <c r="BS86" s="516"/>
      <c r="BT86" s="2000"/>
      <c r="BU86" s="2000"/>
      <c r="BV86" s="516"/>
      <c r="BW86" s="1999"/>
      <c r="BX86" s="1999"/>
      <c r="BY86" s="516"/>
      <c r="BZ86" s="516"/>
      <c r="CA86" s="516"/>
      <c r="CB86" s="516"/>
      <c r="CC86" s="516"/>
      <c r="CD86" s="516"/>
      <c r="CE86" s="516"/>
      <c r="CF86" s="516"/>
      <c r="CG86" s="516"/>
      <c r="CH86" s="516"/>
      <c r="CI86" s="516"/>
      <c r="CJ86" s="516"/>
      <c r="CK86" s="516"/>
      <c r="CL86" s="516"/>
      <c r="DB86" s="528">
        <v>1</v>
      </c>
    </row>
    <row r="87" spans="34:106" ht="16.5" thickBot="1">
      <c r="AH87" s="836"/>
      <c r="AO87" s="516"/>
      <c r="AT87" s="516"/>
      <c r="AV87" s="516"/>
      <c r="BB87" s="1472"/>
      <c r="BC87" s="1472"/>
      <c r="BD87" s="516"/>
      <c r="BE87" s="516">
        <v>1</v>
      </c>
      <c r="BF87" s="516">
        <v>1</v>
      </c>
      <c r="BG87" s="516"/>
      <c r="BH87" s="516"/>
      <c r="BI87" s="516"/>
      <c r="BJ87" s="516"/>
      <c r="BK87" s="516"/>
      <c r="BL87" s="516"/>
      <c r="BM87" s="516"/>
      <c r="BN87" s="516"/>
      <c r="BO87" s="516"/>
      <c r="BP87" s="516"/>
      <c r="BQ87" s="516"/>
      <c r="BR87" s="516"/>
      <c r="BS87" s="516"/>
      <c r="BT87" s="908"/>
      <c r="BU87" s="908"/>
      <c r="BV87" s="516"/>
      <c r="BW87" s="908"/>
      <c r="BX87" s="908"/>
      <c r="BY87" s="516"/>
      <c r="BZ87" s="516"/>
      <c r="CA87" s="516"/>
      <c r="CB87" s="516"/>
      <c r="CC87" s="516"/>
      <c r="CD87" s="516"/>
      <c r="CE87" s="516"/>
      <c r="CF87" s="516"/>
      <c r="CG87" s="516"/>
      <c r="CH87" s="516"/>
      <c r="CI87" s="516"/>
      <c r="CJ87" s="516"/>
      <c r="CK87" s="516"/>
      <c r="CL87" s="516"/>
      <c r="DB87" s="528">
        <v>1</v>
      </c>
    </row>
    <row r="88" spans="34:106" ht="15.75" thickBot="1">
      <c r="AH88" s="836"/>
      <c r="AO88" s="516"/>
      <c r="AT88" s="516"/>
      <c r="AV88" s="516"/>
      <c r="BB88" s="534">
        <v>1</v>
      </c>
      <c r="BC88" s="534">
        <v>1</v>
      </c>
      <c r="BD88" s="516"/>
      <c r="BE88" s="516">
        <v>1</v>
      </c>
      <c r="BF88" s="516">
        <v>1</v>
      </c>
      <c r="BG88" s="516"/>
      <c r="BH88" s="516"/>
      <c r="BI88" s="516"/>
      <c r="BJ88" s="516"/>
      <c r="BK88" s="516"/>
      <c r="BL88" s="516"/>
      <c r="BM88" s="516"/>
      <c r="BN88" s="516"/>
      <c r="BO88" s="516"/>
      <c r="BP88" s="516"/>
      <c r="BQ88" s="516"/>
      <c r="BR88" s="516"/>
      <c r="BS88" s="516"/>
      <c r="BT88" s="1909" t="s">
        <v>3091</v>
      </c>
      <c r="BU88" s="1909"/>
      <c r="BV88" s="516"/>
      <c r="BW88" s="1907" t="s">
        <v>3104</v>
      </c>
      <c r="BX88" s="1907"/>
      <c r="BY88" s="516"/>
      <c r="BZ88" s="516"/>
      <c r="CA88" s="516"/>
      <c r="CB88" s="516"/>
      <c r="CC88" s="516"/>
      <c r="CD88" s="516"/>
      <c r="CE88" s="516"/>
      <c r="CF88" s="516"/>
      <c r="CG88" s="516"/>
      <c r="CH88" s="516"/>
      <c r="CI88" s="516"/>
      <c r="CJ88" s="516"/>
      <c r="CK88" s="516"/>
      <c r="CL88" s="516"/>
      <c r="DB88" s="528">
        <v>1</v>
      </c>
    </row>
    <row r="89" spans="34:106">
      <c r="AH89" s="836"/>
      <c r="AO89" s="516"/>
      <c r="AT89" s="516"/>
      <c r="AV89" s="516"/>
      <c r="BB89" s="2" t="s">
        <v>2229</v>
      </c>
      <c r="BC89" s="2"/>
      <c r="BD89" s="516"/>
      <c r="BE89" s="516">
        <v>1</v>
      </c>
      <c r="BF89" s="516">
        <v>1</v>
      </c>
      <c r="BG89" s="516"/>
      <c r="BH89" s="516"/>
      <c r="BI89" s="516"/>
      <c r="BJ89" s="516"/>
      <c r="BK89" s="516"/>
      <c r="BL89" s="516"/>
      <c r="BM89" s="516"/>
      <c r="BN89" s="516"/>
      <c r="BO89" s="516"/>
      <c r="BP89" s="516"/>
      <c r="BQ89" s="516"/>
      <c r="BR89" s="516"/>
      <c r="BS89" s="516"/>
      <c r="BT89" s="2000"/>
      <c r="BU89" s="2000"/>
      <c r="BV89" s="516"/>
      <c r="BW89" s="1999"/>
      <c r="BX89" s="1999"/>
      <c r="BY89" s="516"/>
      <c r="BZ89" s="516"/>
      <c r="CA89" s="516"/>
      <c r="CB89" s="516"/>
      <c r="CC89" s="516"/>
      <c r="CD89" s="516"/>
      <c r="CE89" s="516"/>
      <c r="CF89" s="516"/>
      <c r="CG89" s="516"/>
      <c r="CH89" s="516"/>
      <c r="CI89" s="516"/>
      <c r="CJ89" s="516"/>
      <c r="CK89" s="516"/>
      <c r="CL89" s="516"/>
      <c r="DB89" s="528">
        <v>1</v>
      </c>
    </row>
    <row r="90" spans="34:106" ht="16.5" thickBot="1">
      <c r="AH90" s="836"/>
      <c r="AO90" s="516"/>
      <c r="AT90" s="516"/>
      <c r="AV90" s="516"/>
      <c r="BB90" s="1472"/>
      <c r="BC90" s="1472"/>
      <c r="BD90" s="516"/>
      <c r="BE90" s="516">
        <v>1</v>
      </c>
      <c r="BF90" s="516">
        <v>1</v>
      </c>
      <c r="BG90" s="516"/>
      <c r="BH90" s="516"/>
      <c r="BI90" s="516"/>
      <c r="BJ90" s="516"/>
      <c r="BK90" s="516"/>
      <c r="BL90" s="516"/>
      <c r="BM90" s="516"/>
      <c r="BN90" s="516"/>
      <c r="BO90" s="516"/>
      <c r="BP90" s="516"/>
      <c r="BQ90" s="516"/>
      <c r="BR90" s="516"/>
      <c r="BS90" s="516"/>
      <c r="BT90" s="908"/>
      <c r="BU90" s="908"/>
      <c r="BV90" s="516"/>
      <c r="BW90" s="908"/>
      <c r="BX90" s="908"/>
      <c r="BY90" s="516"/>
      <c r="BZ90" s="516"/>
      <c r="CA90" s="516"/>
      <c r="CB90" s="516"/>
      <c r="CC90" s="516"/>
      <c r="CD90" s="516"/>
      <c r="CE90" s="516"/>
      <c r="CF90" s="516"/>
      <c r="CG90" s="516"/>
      <c r="CH90" s="516"/>
      <c r="CI90" s="516"/>
      <c r="CJ90" s="516"/>
      <c r="CK90" s="516"/>
      <c r="CL90" s="516"/>
      <c r="DB90" s="528">
        <v>1</v>
      </c>
    </row>
    <row r="91" spans="34:106" ht="15.75" thickBot="1">
      <c r="AH91" s="836"/>
      <c r="AO91" s="516"/>
      <c r="AT91" s="516"/>
      <c r="AV91" s="516"/>
      <c r="BB91" s="534">
        <v>1</v>
      </c>
      <c r="BC91" s="534">
        <v>1</v>
      </c>
      <c r="BD91" s="516"/>
      <c r="BE91" s="516">
        <v>1</v>
      </c>
      <c r="BF91" s="516">
        <v>1</v>
      </c>
      <c r="BG91" s="516"/>
      <c r="BH91" s="516"/>
      <c r="BI91" s="516"/>
      <c r="BJ91" s="516"/>
      <c r="BK91" s="516"/>
      <c r="BL91" s="516"/>
      <c r="BM91" s="516"/>
      <c r="BN91" s="516"/>
      <c r="BO91" s="516"/>
      <c r="BP91" s="516"/>
      <c r="BQ91" s="516"/>
      <c r="BR91" s="516"/>
      <c r="BS91" s="516"/>
      <c r="BT91" s="1909" t="s">
        <v>3105</v>
      </c>
      <c r="BU91" s="1909"/>
      <c r="BV91" s="516"/>
      <c r="BW91" s="1907" t="s">
        <v>3106</v>
      </c>
      <c r="BX91" s="1907"/>
      <c r="BY91" s="516"/>
      <c r="BZ91" s="516"/>
      <c r="CA91" s="516"/>
      <c r="CB91" s="516"/>
      <c r="CC91" s="516"/>
      <c r="CD91" s="516"/>
      <c r="CE91" s="516"/>
      <c r="CF91" s="516"/>
      <c r="CG91" s="516"/>
      <c r="CH91" s="516"/>
      <c r="CI91" s="516"/>
      <c r="CJ91" s="516"/>
      <c r="CK91" s="516"/>
      <c r="CL91" s="516"/>
      <c r="DB91" s="528">
        <v>1</v>
      </c>
    </row>
    <row r="92" spans="34:106">
      <c r="AH92" s="836"/>
      <c r="AO92" s="516"/>
      <c r="AT92" s="516"/>
      <c r="AV92" s="516"/>
      <c r="BB92" s="2" t="s">
        <v>1704</v>
      </c>
      <c r="BC92" s="2"/>
      <c r="BD92" s="516"/>
      <c r="BE92" s="516">
        <v>1</v>
      </c>
      <c r="BF92" s="516">
        <v>1</v>
      </c>
      <c r="BG92" s="516"/>
      <c r="BH92" s="516"/>
      <c r="BI92" s="516"/>
      <c r="BJ92" s="516"/>
      <c r="BK92" s="516"/>
      <c r="BL92" s="516"/>
      <c r="BM92" s="516"/>
      <c r="BN92" s="516"/>
      <c r="BO92" s="516"/>
      <c r="BP92" s="516"/>
      <c r="BQ92" s="516"/>
      <c r="BR92" s="516"/>
      <c r="BS92" s="516"/>
      <c r="BT92" s="2000"/>
      <c r="BU92" s="2000"/>
      <c r="BV92" s="516"/>
      <c r="BW92" s="1999"/>
      <c r="BX92" s="1999"/>
      <c r="BY92" s="516"/>
      <c r="BZ92" s="516"/>
      <c r="CA92" s="516"/>
      <c r="CB92" s="516"/>
      <c r="CC92" s="516"/>
      <c r="CD92" s="516"/>
      <c r="CE92" s="516"/>
      <c r="CF92" s="516"/>
      <c r="CG92" s="516"/>
      <c r="CH92" s="516"/>
      <c r="CI92" s="516"/>
      <c r="CJ92" s="516"/>
      <c r="CK92" s="516"/>
      <c r="CL92" s="516"/>
      <c r="DB92" s="528">
        <v>1</v>
      </c>
    </row>
    <row r="93" spans="34:106" ht="16.5" thickBot="1">
      <c r="AH93" s="836"/>
      <c r="AO93" s="516"/>
      <c r="AT93" s="516"/>
      <c r="AV93" s="516"/>
      <c r="BB93" s="1472"/>
      <c r="BC93" s="1472"/>
      <c r="BD93" s="516"/>
      <c r="BE93" s="516">
        <v>1</v>
      </c>
      <c r="BF93" s="516">
        <v>1</v>
      </c>
      <c r="BG93" s="516"/>
      <c r="BH93" s="516"/>
      <c r="BI93" s="516"/>
      <c r="BJ93" s="516"/>
      <c r="BK93" s="516"/>
      <c r="BL93" s="516"/>
      <c r="BM93" s="516"/>
      <c r="BN93" s="516"/>
      <c r="BO93" s="516"/>
      <c r="BP93" s="516"/>
      <c r="BQ93" s="516"/>
      <c r="BR93" s="516"/>
      <c r="BS93" s="516"/>
      <c r="BT93" s="908"/>
      <c r="BU93" s="908"/>
      <c r="BV93" s="516"/>
      <c r="BW93" s="908"/>
      <c r="BX93" s="908"/>
      <c r="BY93" s="516"/>
      <c r="BZ93" s="516"/>
      <c r="CA93" s="516"/>
      <c r="CB93" s="516"/>
      <c r="CC93" s="516"/>
      <c r="CD93" s="516"/>
      <c r="CE93" s="516"/>
      <c r="CF93" s="516"/>
      <c r="CG93" s="516"/>
      <c r="CH93" s="516"/>
      <c r="CI93" s="516"/>
      <c r="CJ93" s="516"/>
      <c r="CK93" s="516"/>
      <c r="CL93" s="516"/>
      <c r="DB93" s="528">
        <v>1</v>
      </c>
    </row>
    <row r="94" spans="34:106">
      <c r="AH94" s="836"/>
      <c r="AO94" s="516"/>
      <c r="AT94" s="516"/>
      <c r="AV94" s="516"/>
      <c r="BB94" s="516">
        <v>1</v>
      </c>
      <c r="BC94" s="516">
        <v>1</v>
      </c>
      <c r="BD94" s="516"/>
      <c r="BE94" s="516">
        <v>1</v>
      </c>
      <c r="BF94" s="516">
        <v>1</v>
      </c>
      <c r="BG94" s="516"/>
      <c r="BH94" s="516"/>
      <c r="BI94" s="516"/>
      <c r="BJ94" s="516"/>
      <c r="BK94" s="516"/>
      <c r="BL94" s="516"/>
      <c r="BM94" s="516"/>
      <c r="BN94" s="516"/>
      <c r="BO94" s="516"/>
      <c r="BP94" s="516"/>
      <c r="BQ94" s="516"/>
      <c r="BR94" s="516"/>
      <c r="BS94" s="516"/>
      <c r="BT94" s="1909" t="s">
        <v>3096</v>
      </c>
      <c r="BU94" s="1909"/>
      <c r="BV94" s="516"/>
      <c r="BW94" s="1907" t="s">
        <v>3107</v>
      </c>
      <c r="BX94" s="1907"/>
      <c r="BY94" s="516"/>
      <c r="BZ94" s="516"/>
      <c r="CA94" s="516"/>
      <c r="CB94" s="516"/>
      <c r="CC94" s="516"/>
      <c r="CD94" s="516"/>
      <c r="CE94" s="516"/>
      <c r="CF94" s="516"/>
      <c r="CG94" s="516"/>
      <c r="CH94" s="516"/>
      <c r="CI94" s="516"/>
      <c r="CJ94" s="516"/>
      <c r="CK94" s="516"/>
      <c r="CL94" s="516"/>
      <c r="DB94" s="528">
        <v>1</v>
      </c>
    </row>
    <row r="95" spans="34:106">
      <c r="AH95" s="836"/>
      <c r="AO95" s="516"/>
      <c r="AT95" s="516"/>
      <c r="AV95" s="516"/>
      <c r="BB95" s="516">
        <v>1</v>
      </c>
      <c r="BC95" s="516">
        <v>1</v>
      </c>
      <c r="BD95" s="516"/>
      <c r="BE95" s="516">
        <v>1</v>
      </c>
      <c r="BF95" s="516">
        <v>1</v>
      </c>
      <c r="BG95" s="516"/>
      <c r="BH95" s="516"/>
      <c r="BI95" s="516"/>
      <c r="BJ95" s="516"/>
      <c r="BK95" s="516"/>
      <c r="BL95" s="516"/>
      <c r="BM95" s="516"/>
      <c r="BN95" s="516"/>
      <c r="BO95" s="516"/>
      <c r="BP95" s="516"/>
      <c r="BQ95" s="516"/>
      <c r="BR95" s="516"/>
      <c r="BS95" s="516"/>
      <c r="BT95" s="2000"/>
      <c r="BU95" s="2000"/>
      <c r="BV95" s="516"/>
      <c r="BW95" s="1999"/>
      <c r="BX95" s="1999"/>
      <c r="BY95" s="516"/>
      <c r="BZ95" s="516"/>
      <c r="CA95" s="516"/>
      <c r="CB95" s="516"/>
      <c r="CC95" s="516"/>
      <c r="CD95" s="516"/>
      <c r="CE95" s="516"/>
      <c r="CF95" s="516"/>
      <c r="CG95" s="516"/>
      <c r="CH95" s="516"/>
      <c r="CI95" s="516"/>
      <c r="CJ95" s="516"/>
      <c r="CK95" s="516"/>
      <c r="CL95" s="516"/>
      <c r="DB95" s="528">
        <v>1</v>
      </c>
    </row>
    <row r="96" spans="34:106" ht="16.5" thickBot="1">
      <c r="AH96" s="836"/>
      <c r="AO96" s="516"/>
      <c r="AT96" s="516"/>
      <c r="AV96" s="516"/>
      <c r="BB96" s="516">
        <v>1</v>
      </c>
      <c r="BC96" s="516">
        <v>1</v>
      </c>
      <c r="BD96" s="516"/>
      <c r="BE96" s="516">
        <v>1</v>
      </c>
      <c r="BF96" s="516">
        <v>1</v>
      </c>
      <c r="BG96" s="516"/>
      <c r="BH96" s="516"/>
      <c r="BI96" s="516"/>
      <c r="BJ96" s="516"/>
      <c r="BK96" s="516"/>
      <c r="BL96" s="516"/>
      <c r="BM96" s="516"/>
      <c r="BN96" s="516"/>
      <c r="BO96" s="516"/>
      <c r="BP96" s="516"/>
      <c r="BQ96" s="516"/>
      <c r="BR96" s="516"/>
      <c r="BS96" s="516"/>
      <c r="BT96" s="908"/>
      <c r="BU96" s="908"/>
      <c r="BV96" s="516"/>
      <c r="BW96" s="908"/>
      <c r="BX96" s="908"/>
      <c r="BY96" s="516"/>
      <c r="BZ96" s="516"/>
      <c r="CA96" s="516"/>
      <c r="CB96" s="516"/>
      <c r="CC96" s="516"/>
      <c r="CD96" s="516"/>
      <c r="CE96" s="516"/>
      <c r="CF96" s="516"/>
      <c r="CG96" s="516"/>
      <c r="CH96" s="516"/>
      <c r="CI96" s="516"/>
      <c r="CJ96" s="516"/>
      <c r="CK96" s="516"/>
      <c r="CL96" s="516"/>
      <c r="DB96" s="528">
        <v>1</v>
      </c>
    </row>
    <row r="97" spans="34:106">
      <c r="AH97" s="836"/>
      <c r="AO97" s="516"/>
      <c r="AT97" s="516"/>
      <c r="AV97" s="516"/>
      <c r="BB97" s="516">
        <v>1</v>
      </c>
      <c r="BC97" s="516">
        <v>1</v>
      </c>
      <c r="BD97" s="516"/>
      <c r="BE97" s="516">
        <v>1</v>
      </c>
      <c r="BF97" s="516">
        <v>1</v>
      </c>
      <c r="BG97" s="516"/>
      <c r="BH97" s="516"/>
      <c r="BI97" s="516"/>
      <c r="BJ97" s="516"/>
      <c r="BK97" s="516"/>
      <c r="BL97" s="516"/>
      <c r="BM97" s="516"/>
      <c r="BN97" s="516"/>
      <c r="BO97" s="516"/>
      <c r="BP97" s="516"/>
      <c r="BQ97" s="516"/>
      <c r="BR97" s="516"/>
      <c r="BS97" s="516"/>
      <c r="BT97" s="1909" t="s">
        <v>3099</v>
      </c>
      <c r="BU97" s="1909"/>
      <c r="BV97" s="516"/>
      <c r="BW97" s="1907" t="s">
        <v>3108</v>
      </c>
      <c r="BX97" s="1907"/>
      <c r="BY97" s="516"/>
      <c r="BZ97" s="516"/>
      <c r="CA97" s="516"/>
      <c r="CB97" s="516"/>
      <c r="CC97" s="516"/>
      <c r="CD97" s="516"/>
      <c r="CE97" s="516"/>
      <c r="CF97" s="516"/>
      <c r="CG97" s="516"/>
      <c r="CH97" s="516"/>
      <c r="CI97" s="516"/>
      <c r="CJ97" s="516"/>
      <c r="CK97" s="516"/>
      <c r="CL97" s="516"/>
      <c r="DB97" s="528">
        <v>1</v>
      </c>
    </row>
    <row r="98" spans="34:106">
      <c r="AH98" s="836"/>
      <c r="AO98" s="516"/>
      <c r="AT98" s="516"/>
      <c r="AV98" s="516"/>
      <c r="BB98" s="516">
        <v>1</v>
      </c>
      <c r="BC98" s="516">
        <v>1</v>
      </c>
      <c r="BD98" s="516"/>
      <c r="BE98" s="516">
        <v>1</v>
      </c>
      <c r="BF98" s="516">
        <v>1</v>
      </c>
      <c r="BG98" s="516"/>
      <c r="BH98" s="516"/>
      <c r="BI98" s="516"/>
      <c r="BJ98" s="516"/>
      <c r="BK98" s="516"/>
      <c r="BL98" s="516"/>
      <c r="BM98" s="516"/>
      <c r="BN98" s="516"/>
      <c r="BO98" s="516"/>
      <c r="BP98" s="516"/>
      <c r="BQ98" s="516"/>
      <c r="BR98" s="516"/>
      <c r="BS98" s="516"/>
      <c r="BT98" s="2000"/>
      <c r="BU98" s="2000"/>
      <c r="BV98" s="516"/>
      <c r="BW98" s="1999"/>
      <c r="BX98" s="1999"/>
      <c r="BY98" s="516"/>
      <c r="BZ98" s="516"/>
      <c r="CA98" s="516"/>
      <c r="CB98" s="516"/>
      <c r="CC98" s="516"/>
      <c r="CD98" s="516"/>
      <c r="CE98" s="516"/>
      <c r="CF98" s="516"/>
      <c r="CG98" s="516"/>
      <c r="CH98" s="516"/>
      <c r="CI98" s="516"/>
      <c r="CJ98" s="516"/>
      <c r="CK98" s="516"/>
      <c r="CL98" s="516"/>
      <c r="DB98" s="528">
        <v>1</v>
      </c>
    </row>
    <row r="99" spans="34:106" ht="16.5" thickBot="1">
      <c r="AH99" s="836"/>
      <c r="AO99" s="516"/>
      <c r="AT99" s="516"/>
      <c r="AV99" s="516"/>
      <c r="BB99" s="516">
        <v>1</v>
      </c>
      <c r="BC99" s="516">
        <v>1</v>
      </c>
      <c r="BD99" s="516"/>
      <c r="BE99" s="516">
        <v>1</v>
      </c>
      <c r="BF99" s="516">
        <v>1</v>
      </c>
      <c r="BG99" s="516"/>
      <c r="BH99" s="516"/>
      <c r="BI99" s="516"/>
      <c r="BJ99" s="516"/>
      <c r="BK99" s="516"/>
      <c r="BL99" s="516"/>
      <c r="BM99" s="516"/>
      <c r="BN99" s="516"/>
      <c r="BO99" s="516"/>
      <c r="BP99" s="516"/>
      <c r="BQ99" s="516"/>
      <c r="BR99" s="516"/>
      <c r="BS99" s="516"/>
      <c r="BT99" s="908"/>
      <c r="BU99" s="908"/>
      <c r="BV99" s="516"/>
      <c r="BW99" s="908"/>
      <c r="BX99" s="908"/>
      <c r="BY99" s="516"/>
      <c r="BZ99" s="516"/>
      <c r="CA99" s="516"/>
      <c r="CB99" s="516"/>
      <c r="CC99" s="516"/>
      <c r="CD99" s="516"/>
      <c r="CE99" s="516"/>
      <c r="CF99" s="516"/>
      <c r="CG99" s="516"/>
      <c r="CH99" s="516"/>
      <c r="CI99" s="516"/>
      <c r="CJ99" s="516"/>
      <c r="CK99" s="516"/>
      <c r="CL99" s="516"/>
      <c r="CM99" s="516"/>
      <c r="CN99" s="516"/>
      <c r="CO99" s="516"/>
      <c r="CP99" s="516"/>
      <c r="CQ99" s="516"/>
      <c r="CR99" s="516"/>
      <c r="CS99" s="516"/>
      <c r="CT99" s="516"/>
      <c r="CU99" s="516"/>
      <c r="CV99" s="516"/>
      <c r="CW99" s="516"/>
      <c r="CX99" s="516"/>
      <c r="CY99" s="516"/>
      <c r="CZ99" s="516"/>
      <c r="DB99" s="528">
        <v>1</v>
      </c>
    </row>
    <row r="100" spans="34:106">
      <c r="AH100" s="836"/>
      <c r="AO100" s="516"/>
      <c r="AT100" s="516"/>
      <c r="AV100" s="516"/>
      <c r="BB100" s="516">
        <v>1</v>
      </c>
      <c r="BC100" s="516">
        <v>1</v>
      </c>
      <c r="BD100" s="516"/>
      <c r="BE100" s="516">
        <v>1</v>
      </c>
      <c r="BF100" s="516">
        <v>1</v>
      </c>
      <c r="BG100" s="516"/>
      <c r="BH100" s="516"/>
      <c r="BI100" s="516"/>
      <c r="BJ100" s="516"/>
      <c r="BK100" s="516"/>
      <c r="BL100" s="516"/>
      <c r="BM100" s="516"/>
      <c r="BN100" s="516"/>
      <c r="BO100" s="516"/>
      <c r="BP100" s="516"/>
      <c r="BQ100" s="516"/>
      <c r="BR100" s="516"/>
      <c r="BS100" s="516"/>
      <c r="BT100" s="1909" t="s">
        <v>3100</v>
      </c>
      <c r="BU100" s="1909"/>
      <c r="BV100" s="516"/>
      <c r="BW100" s="1907" t="s">
        <v>3109</v>
      </c>
      <c r="BX100" s="1907"/>
      <c r="BY100" s="516"/>
      <c r="BZ100" s="516"/>
      <c r="CA100" s="516"/>
      <c r="CB100" s="516"/>
      <c r="CC100" s="516"/>
      <c r="CD100" s="516"/>
      <c r="CE100" s="516"/>
      <c r="CF100" s="516"/>
      <c r="CG100" s="516"/>
      <c r="CH100" s="516"/>
      <c r="CI100" s="516"/>
      <c r="CJ100" s="516"/>
      <c r="CK100" s="516"/>
      <c r="CL100" s="516"/>
      <c r="CM100" s="516"/>
      <c r="CN100" s="516"/>
      <c r="CO100" s="516"/>
      <c r="CP100" s="516"/>
      <c r="CQ100" s="516"/>
      <c r="CR100" s="516"/>
      <c r="CS100" s="516"/>
      <c r="CT100" s="516"/>
      <c r="CU100" s="516"/>
      <c r="CV100" s="516"/>
      <c r="CW100" s="516"/>
      <c r="CX100" s="516"/>
      <c r="CY100" s="516"/>
      <c r="CZ100" s="516"/>
      <c r="DB100" s="528">
        <v>1</v>
      </c>
    </row>
    <row r="101" spans="34:106">
      <c r="AH101" s="836"/>
      <c r="AO101" s="516"/>
      <c r="AT101" s="516"/>
      <c r="AV101" s="516"/>
      <c r="BB101" s="516">
        <v>1</v>
      </c>
      <c r="BC101" s="516">
        <v>1</v>
      </c>
      <c r="BD101" s="516"/>
      <c r="BE101" s="516">
        <v>1</v>
      </c>
      <c r="BF101" s="516">
        <v>1</v>
      </c>
      <c r="BG101" s="516"/>
      <c r="BH101" s="516"/>
      <c r="BI101" s="516"/>
      <c r="BJ101" s="516"/>
      <c r="BK101" s="516"/>
      <c r="BL101" s="516"/>
      <c r="BM101" s="516"/>
      <c r="BN101" s="516"/>
      <c r="BO101" s="516"/>
      <c r="BP101" s="516"/>
      <c r="BQ101" s="516"/>
      <c r="BR101" s="516"/>
      <c r="BS101" s="516"/>
      <c r="BT101" s="2000"/>
      <c r="BU101" s="2000"/>
      <c r="BV101" s="516"/>
      <c r="BW101" s="1999"/>
      <c r="BX101" s="1999"/>
      <c r="BY101" s="516"/>
      <c r="BZ101" s="516"/>
      <c r="CA101" s="516"/>
      <c r="CB101" s="516"/>
      <c r="CC101" s="516"/>
      <c r="CD101" s="516"/>
      <c r="CE101" s="516"/>
      <c r="CF101" s="516"/>
      <c r="CG101" s="516"/>
      <c r="CH101" s="516"/>
      <c r="CI101" s="516"/>
      <c r="CJ101" s="516"/>
      <c r="CK101" s="516"/>
      <c r="CL101" s="516"/>
      <c r="CM101" s="516"/>
      <c r="CN101" s="516"/>
      <c r="CO101" s="516"/>
      <c r="CP101" s="516"/>
      <c r="CQ101" s="516"/>
      <c r="CR101" s="516"/>
      <c r="CS101" s="516"/>
      <c r="CT101" s="516"/>
      <c r="CU101" s="516"/>
      <c r="CV101" s="516"/>
      <c r="CW101" s="516"/>
      <c r="CX101" s="516"/>
      <c r="CY101" s="516"/>
      <c r="CZ101" s="516"/>
      <c r="DB101" s="528">
        <v>1</v>
      </c>
    </row>
    <row r="102" spans="34:106" ht="16.5" thickBot="1">
      <c r="AH102" s="836"/>
      <c r="AO102" s="521"/>
      <c r="AT102" s="521"/>
      <c r="AV102" s="521"/>
      <c r="BB102" s="516">
        <v>1</v>
      </c>
      <c r="BC102" s="516">
        <v>1</v>
      </c>
      <c r="BD102" s="521"/>
      <c r="BE102" s="516">
        <v>1</v>
      </c>
      <c r="BF102" s="516">
        <v>1</v>
      </c>
      <c r="BG102" s="521"/>
      <c r="BH102" s="516"/>
      <c r="BI102" s="521"/>
      <c r="BJ102" s="521"/>
      <c r="BK102" s="521"/>
      <c r="BL102" s="521"/>
      <c r="BM102" s="521"/>
      <c r="BN102" s="516"/>
      <c r="BO102" s="516"/>
      <c r="BP102" s="516"/>
      <c r="BQ102" s="516"/>
      <c r="BR102" s="516"/>
      <c r="BS102" s="516"/>
      <c r="BT102" s="908"/>
      <c r="BU102" s="908"/>
      <c r="BV102" s="516"/>
      <c r="BW102" s="908"/>
      <c r="BX102" s="908"/>
      <c r="BY102" s="516"/>
      <c r="BZ102" s="516"/>
      <c r="CA102" s="516"/>
      <c r="CB102" s="516"/>
      <c r="CC102" s="516"/>
      <c r="CD102" s="516"/>
      <c r="CE102" s="516"/>
      <c r="CF102" s="516"/>
      <c r="CG102" s="516"/>
      <c r="CH102" s="516"/>
      <c r="CI102" s="516"/>
      <c r="CJ102" s="516"/>
      <c r="CK102" s="516"/>
      <c r="CL102" s="516"/>
      <c r="CM102" s="516"/>
      <c r="CN102" s="516"/>
      <c r="CO102" s="516"/>
      <c r="CP102" s="516"/>
      <c r="CQ102" s="516"/>
      <c r="CR102" s="516"/>
      <c r="CS102" s="516"/>
      <c r="CT102" s="516"/>
      <c r="CU102" s="516"/>
      <c r="CV102" s="516"/>
      <c r="CW102" s="516"/>
      <c r="CX102" s="516"/>
      <c r="CY102" s="516"/>
      <c r="CZ102" s="516"/>
      <c r="DB102" s="528">
        <v>1</v>
      </c>
    </row>
    <row r="103" spans="34:106">
      <c r="AO103" s="521"/>
      <c r="AT103" s="521"/>
      <c r="AV103" s="521"/>
      <c r="BB103" s="516">
        <v>1</v>
      </c>
      <c r="BC103" s="516">
        <v>1</v>
      </c>
      <c r="BD103" s="521"/>
      <c r="BE103" s="516">
        <v>1</v>
      </c>
      <c r="BF103" s="516">
        <v>1</v>
      </c>
      <c r="BG103" s="521"/>
      <c r="BH103" s="516"/>
      <c r="BI103" s="521"/>
      <c r="BJ103" s="521"/>
      <c r="BK103" s="521"/>
      <c r="BL103" s="521"/>
      <c r="BM103" s="521"/>
      <c r="BN103" s="516"/>
      <c r="BO103" s="516"/>
      <c r="BP103" s="516"/>
      <c r="BQ103" s="516"/>
      <c r="BR103" s="516"/>
      <c r="BS103" s="516"/>
      <c r="BT103" s="1909" t="s">
        <v>3110</v>
      </c>
      <c r="BU103" s="1909"/>
      <c r="BV103" s="516"/>
      <c r="BW103" s="1907" t="s">
        <v>3111</v>
      </c>
      <c r="BX103" s="1907"/>
      <c r="BY103" s="516"/>
      <c r="BZ103" s="516"/>
      <c r="CA103" s="516"/>
      <c r="CB103" s="516"/>
      <c r="CC103" s="516"/>
      <c r="CD103" s="516"/>
      <c r="CE103" s="516"/>
      <c r="CF103" s="516"/>
      <c r="CG103" s="516"/>
      <c r="CH103" s="516"/>
      <c r="CI103" s="516"/>
      <c r="CJ103" s="516"/>
      <c r="CK103" s="516"/>
      <c r="CL103" s="516"/>
      <c r="CM103" s="516"/>
      <c r="CN103" s="516"/>
      <c r="CO103" s="516"/>
      <c r="CP103" s="516"/>
      <c r="CQ103" s="516"/>
      <c r="CR103" s="516"/>
      <c r="CS103" s="516"/>
      <c r="CT103" s="516"/>
      <c r="CU103" s="516"/>
      <c r="CV103" s="516"/>
      <c r="CW103" s="516"/>
      <c r="CX103" s="516"/>
      <c r="CY103" s="516"/>
      <c r="CZ103" s="516"/>
      <c r="DB103" s="528">
        <v>1</v>
      </c>
    </row>
    <row r="104" spans="34:106">
      <c r="AO104" s="521"/>
      <c r="AT104" s="521"/>
      <c r="AV104" s="521"/>
      <c r="BB104" s="516">
        <v>1</v>
      </c>
      <c r="BC104" s="516">
        <v>1</v>
      </c>
      <c r="BD104" s="521"/>
      <c r="BE104" s="516">
        <v>1</v>
      </c>
      <c r="BF104" s="516">
        <v>1</v>
      </c>
      <c r="BG104" s="521"/>
      <c r="BH104" s="516"/>
      <c r="BI104" s="521"/>
      <c r="BJ104" s="521"/>
      <c r="BK104" s="521"/>
      <c r="BL104" s="521"/>
      <c r="BM104" s="521"/>
      <c r="BN104" s="516"/>
      <c r="BO104" s="516"/>
      <c r="BP104" s="516"/>
      <c r="BQ104" s="516"/>
      <c r="BR104" s="516"/>
      <c r="BS104" s="516"/>
      <c r="BT104" s="2000"/>
      <c r="BU104" s="2000"/>
      <c r="BV104" s="516"/>
      <c r="BW104" s="1999"/>
      <c r="BX104" s="1999"/>
      <c r="BY104" s="516"/>
      <c r="BZ104" s="516"/>
      <c r="CA104" s="516"/>
      <c r="CB104" s="516"/>
      <c r="CC104" s="516"/>
      <c r="CD104" s="516"/>
      <c r="CE104" s="516"/>
      <c r="CF104" s="516"/>
      <c r="CG104" s="516"/>
      <c r="CH104" s="516"/>
      <c r="CI104" s="516"/>
      <c r="CJ104" s="516"/>
      <c r="CK104" s="516"/>
      <c r="CL104" s="516"/>
      <c r="CM104" s="516"/>
      <c r="CN104" s="516"/>
      <c r="CO104" s="516"/>
      <c r="CP104" s="516"/>
      <c r="CQ104" s="516"/>
      <c r="CR104" s="516"/>
      <c r="CS104" s="516"/>
      <c r="CT104" s="516"/>
      <c r="CU104" s="516"/>
      <c r="CV104" s="516"/>
      <c r="CW104" s="516"/>
      <c r="CX104" s="516"/>
      <c r="CY104" s="516"/>
      <c r="CZ104" s="516"/>
      <c r="DB104" s="528">
        <v>1</v>
      </c>
    </row>
    <row r="105" spans="34:106" ht="16.5" thickBot="1">
      <c r="AO105" s="521"/>
      <c r="AT105" s="521"/>
      <c r="AV105" s="521"/>
      <c r="BB105" s="516">
        <v>1</v>
      </c>
      <c r="BC105" s="516">
        <v>1</v>
      </c>
      <c r="BD105" s="521"/>
      <c r="BE105" s="516">
        <v>1</v>
      </c>
      <c r="BF105" s="516">
        <v>1</v>
      </c>
      <c r="BG105" s="521"/>
      <c r="BH105" s="516"/>
      <c r="BI105" s="521"/>
      <c r="BJ105" s="521"/>
      <c r="BK105" s="521"/>
      <c r="BL105" s="521"/>
      <c r="BM105" s="521"/>
      <c r="BN105" s="516"/>
      <c r="BO105" s="516"/>
      <c r="BP105" s="516"/>
      <c r="BQ105" s="516"/>
      <c r="BR105" s="516"/>
      <c r="BS105" s="516"/>
      <c r="BT105" s="908"/>
      <c r="BU105" s="908"/>
      <c r="BV105" s="516"/>
      <c r="BW105" s="908"/>
      <c r="BX105" s="908"/>
      <c r="BY105" s="516"/>
      <c r="BZ105" s="516"/>
      <c r="CA105" s="516"/>
      <c r="CB105" s="516"/>
      <c r="CC105" s="516"/>
      <c r="CD105" s="516"/>
      <c r="CE105" s="516"/>
      <c r="CF105" s="516"/>
      <c r="CG105" s="516"/>
      <c r="CH105" s="516"/>
      <c r="CI105" s="516"/>
      <c r="CJ105" s="516"/>
      <c r="CK105" s="516"/>
      <c r="CL105" s="516"/>
      <c r="CM105" s="516"/>
      <c r="CN105" s="516"/>
      <c r="CO105" s="516"/>
      <c r="CP105" s="516"/>
      <c r="CQ105" s="516"/>
      <c r="CR105" s="516"/>
      <c r="CS105" s="516"/>
      <c r="CT105" s="516"/>
      <c r="CU105" s="516"/>
      <c r="CV105" s="516"/>
      <c r="CW105" s="516"/>
      <c r="CX105" s="516"/>
      <c r="CY105" s="516"/>
      <c r="CZ105" s="516"/>
      <c r="DB105" s="528">
        <v>1</v>
      </c>
    </row>
    <row r="106" spans="34:106">
      <c r="AO106" s="521"/>
      <c r="AT106" s="521"/>
      <c r="AV106" s="521"/>
      <c r="BB106" s="516">
        <v>1</v>
      </c>
      <c r="BC106" s="516">
        <v>1</v>
      </c>
      <c r="BD106" s="521"/>
      <c r="BE106" s="516">
        <v>1</v>
      </c>
      <c r="BF106" s="516">
        <v>1</v>
      </c>
      <c r="BG106" s="521"/>
      <c r="BH106" s="516"/>
      <c r="BI106" s="521"/>
      <c r="BJ106" s="521"/>
      <c r="BK106" s="521"/>
      <c r="BL106" s="521"/>
      <c r="BM106" s="521"/>
      <c r="BN106" s="516"/>
      <c r="BO106" s="516"/>
      <c r="BP106" s="516"/>
      <c r="BQ106" s="516"/>
      <c r="BR106" s="516"/>
      <c r="BS106" s="516"/>
      <c r="BT106" s="1909" t="s">
        <v>3112</v>
      </c>
      <c r="BU106" s="1909"/>
      <c r="BV106" s="516"/>
      <c r="BW106" s="1907" t="s">
        <v>3113</v>
      </c>
      <c r="BX106" s="1907"/>
      <c r="BY106" s="516"/>
      <c r="BZ106" s="516"/>
      <c r="CA106" s="516"/>
      <c r="CB106" s="516"/>
      <c r="CC106" s="516"/>
      <c r="CD106" s="516"/>
      <c r="CE106" s="516"/>
      <c r="CF106" s="516"/>
      <c r="CG106" s="516"/>
      <c r="CH106" s="516"/>
      <c r="CI106" s="516"/>
      <c r="CJ106" s="516"/>
      <c r="CK106" s="516"/>
      <c r="CL106" s="516"/>
      <c r="CM106" s="516"/>
      <c r="CN106" s="516"/>
      <c r="CO106" s="516"/>
      <c r="CP106" s="516"/>
      <c r="CQ106" s="516"/>
      <c r="CR106" s="516"/>
      <c r="CS106" s="516"/>
      <c r="CT106" s="516"/>
      <c r="CU106" s="516"/>
      <c r="CV106" s="516"/>
      <c r="CW106" s="516"/>
      <c r="CX106" s="516"/>
      <c r="CY106" s="516"/>
      <c r="CZ106" s="516"/>
      <c r="DB106" s="528">
        <v>1</v>
      </c>
    </row>
    <row r="107" spans="34:106">
      <c r="AO107" s="521"/>
      <c r="AT107" s="521"/>
      <c r="AV107" s="521"/>
      <c r="BB107" s="516">
        <v>1</v>
      </c>
      <c r="BC107" s="516">
        <v>1</v>
      </c>
      <c r="BD107" s="521"/>
      <c r="BE107" s="516">
        <v>1</v>
      </c>
      <c r="BF107" s="516">
        <v>1</v>
      </c>
      <c r="BG107" s="521"/>
      <c r="BH107" s="516"/>
      <c r="BI107" s="521"/>
      <c r="BJ107" s="521"/>
      <c r="BK107" s="521"/>
      <c r="BL107" s="521"/>
      <c r="BM107" s="521"/>
      <c r="BN107" s="516"/>
      <c r="BO107" s="516"/>
      <c r="BP107" s="516"/>
      <c r="BQ107" s="516"/>
      <c r="BR107" s="516"/>
      <c r="BS107" s="516"/>
      <c r="BT107" s="2000"/>
      <c r="BU107" s="2000"/>
      <c r="BV107" s="516"/>
      <c r="BW107" s="1999"/>
      <c r="BX107" s="1999"/>
      <c r="BY107" s="516"/>
      <c r="BZ107" s="516"/>
      <c r="CA107" s="516"/>
      <c r="CB107" s="516"/>
      <c r="CC107" s="516"/>
      <c r="CD107" s="516"/>
      <c r="CE107" s="516"/>
      <c r="CF107" s="516"/>
      <c r="CG107" s="516"/>
      <c r="CH107" s="516"/>
      <c r="CI107" s="516"/>
      <c r="CJ107" s="516"/>
      <c r="CK107" s="516"/>
      <c r="CL107" s="516"/>
      <c r="CM107" s="516"/>
      <c r="CN107" s="516"/>
      <c r="CO107" s="516"/>
      <c r="CP107" s="516"/>
      <c r="CQ107" s="516"/>
      <c r="CR107" s="516"/>
      <c r="CS107" s="516"/>
      <c r="CT107" s="516"/>
      <c r="CU107" s="516"/>
      <c r="CV107" s="516"/>
      <c r="CW107" s="516"/>
      <c r="CX107" s="516"/>
      <c r="CY107" s="516"/>
      <c r="CZ107" s="516"/>
      <c r="DB107" s="528">
        <v>1</v>
      </c>
    </row>
    <row r="108" spans="34:106" ht="16.5" thickBot="1">
      <c r="AO108" s="521"/>
      <c r="AT108" s="521"/>
      <c r="AV108" s="521"/>
      <c r="BB108" s="521">
        <v>1</v>
      </c>
      <c r="BC108" s="521">
        <v>1</v>
      </c>
      <c r="BD108" s="521"/>
      <c r="BE108" s="521">
        <v>1</v>
      </c>
      <c r="BF108" s="521">
        <v>1</v>
      </c>
      <c r="BG108" s="521"/>
      <c r="BH108" s="521"/>
      <c r="BI108" s="521"/>
      <c r="BJ108" s="521"/>
      <c r="BK108" s="521"/>
      <c r="BL108" s="521"/>
      <c r="BM108" s="521"/>
      <c r="BN108" s="516"/>
      <c r="BO108" s="516"/>
      <c r="BP108" s="516"/>
      <c r="BQ108" s="516"/>
      <c r="BR108" s="516"/>
      <c r="BS108" s="516"/>
      <c r="BT108" s="908"/>
      <c r="BU108" s="908"/>
      <c r="BV108" s="516"/>
      <c r="BW108" s="908"/>
      <c r="BX108" s="908"/>
      <c r="BY108" s="516"/>
      <c r="BZ108" s="516"/>
      <c r="CA108" s="516"/>
      <c r="CB108" s="516"/>
      <c r="CC108" s="516"/>
      <c r="CD108" s="516"/>
      <c r="CE108" s="516"/>
      <c r="CF108" s="516"/>
      <c r="CG108" s="516"/>
      <c r="CH108" s="516"/>
      <c r="CI108" s="516"/>
      <c r="CJ108" s="516"/>
      <c r="CK108" s="516"/>
      <c r="CL108" s="516"/>
      <c r="CM108" s="516"/>
      <c r="CN108" s="516"/>
      <c r="CO108" s="516"/>
      <c r="CP108" s="516"/>
      <c r="CQ108" s="516"/>
      <c r="CR108" s="516"/>
      <c r="CS108" s="516"/>
      <c r="CT108" s="516"/>
      <c r="CU108" s="516"/>
      <c r="CV108" s="516"/>
      <c r="CW108" s="516"/>
      <c r="CX108" s="516"/>
      <c r="CY108" s="516"/>
      <c r="CZ108" s="516"/>
      <c r="DB108" s="528">
        <v>1</v>
      </c>
    </row>
    <row r="109" spans="34:106">
      <c r="AO109" s="521"/>
      <c r="AT109" s="521"/>
      <c r="AV109" s="521"/>
      <c r="BB109" s="521">
        <v>1</v>
      </c>
      <c r="BC109" s="521">
        <v>1</v>
      </c>
      <c r="BD109" s="521"/>
      <c r="BE109" s="521">
        <v>1</v>
      </c>
      <c r="BF109" s="521">
        <v>1</v>
      </c>
      <c r="BG109" s="521"/>
      <c r="BH109" s="521"/>
      <c r="BI109" s="521"/>
      <c r="BJ109" s="521"/>
      <c r="BK109" s="521"/>
      <c r="BL109" s="521"/>
      <c r="BM109" s="521"/>
      <c r="BN109" s="516"/>
      <c r="BO109" s="516"/>
      <c r="BP109" s="516"/>
      <c r="BQ109" s="516"/>
      <c r="BR109" s="516"/>
      <c r="BS109" s="516"/>
      <c r="BT109" s="1909" t="s">
        <v>3101</v>
      </c>
      <c r="BU109" s="1909"/>
      <c r="BV109" s="516"/>
      <c r="BW109" s="1907" t="s">
        <v>3114</v>
      </c>
      <c r="BX109" s="1907"/>
      <c r="BY109" s="516"/>
      <c r="BZ109" s="516"/>
      <c r="CA109" s="516"/>
      <c r="CB109" s="516"/>
      <c r="CC109" s="516"/>
      <c r="CD109" s="516"/>
      <c r="CE109" s="516"/>
      <c r="CF109" s="516"/>
      <c r="CG109" s="516"/>
      <c r="CH109" s="516"/>
      <c r="CI109" s="516"/>
      <c r="CJ109" s="516"/>
      <c r="CK109" s="516"/>
      <c r="CL109" s="516"/>
      <c r="CM109" s="516"/>
      <c r="CN109" s="516"/>
      <c r="CO109" s="516"/>
      <c r="CP109" s="516"/>
      <c r="CQ109" s="516"/>
      <c r="CR109" s="516"/>
      <c r="CS109" s="516"/>
      <c r="CT109" s="516"/>
      <c r="CU109" s="516"/>
      <c r="CV109" s="516"/>
      <c r="CW109" s="516"/>
      <c r="CX109" s="516"/>
      <c r="CY109" s="516"/>
      <c r="CZ109" s="516"/>
      <c r="DB109" s="528">
        <v>1</v>
      </c>
    </row>
    <row r="110" spans="34:106">
      <c r="AO110" s="521"/>
      <c r="AT110" s="521"/>
      <c r="AV110" s="521"/>
      <c r="BB110" s="521">
        <v>1</v>
      </c>
      <c r="BC110" s="521">
        <v>1</v>
      </c>
      <c r="BD110" s="521"/>
      <c r="BE110" s="521">
        <v>1</v>
      </c>
      <c r="BF110" s="521">
        <v>1</v>
      </c>
      <c r="BG110" s="521"/>
      <c r="BH110" s="521"/>
      <c r="BI110" s="521"/>
      <c r="BJ110" s="521"/>
      <c r="BK110" s="521"/>
      <c r="BL110" s="521"/>
      <c r="BM110" s="521"/>
      <c r="BN110" s="516"/>
      <c r="BO110" s="516"/>
      <c r="BP110" s="516"/>
      <c r="BQ110" s="516"/>
      <c r="BR110" s="516"/>
      <c r="BS110" s="516"/>
      <c r="BT110" s="2000"/>
      <c r="BU110" s="2000"/>
      <c r="BV110" s="516"/>
      <c r="BW110" s="1999"/>
      <c r="BX110" s="1999"/>
      <c r="BY110" s="516"/>
      <c r="BZ110" s="516"/>
      <c r="CA110" s="516"/>
      <c r="CB110" s="516"/>
      <c r="CC110" s="516"/>
      <c r="CD110" s="516"/>
      <c r="CE110" s="516"/>
      <c r="CF110" s="516"/>
      <c r="CG110" s="516"/>
      <c r="CH110" s="516"/>
      <c r="CI110" s="516"/>
      <c r="CJ110" s="516"/>
      <c r="CK110" s="516"/>
      <c r="CL110" s="516"/>
      <c r="CM110" s="516"/>
      <c r="CN110" s="516"/>
      <c r="CO110" s="516"/>
      <c r="CP110" s="516"/>
      <c r="CQ110" s="516"/>
      <c r="CR110" s="516"/>
      <c r="CS110" s="516"/>
      <c r="CT110" s="516"/>
      <c r="CU110" s="516"/>
      <c r="CV110" s="516"/>
      <c r="CW110" s="516"/>
      <c r="CX110" s="516"/>
      <c r="CY110" s="516"/>
      <c r="CZ110" s="516"/>
      <c r="DB110" s="528">
        <v>1</v>
      </c>
    </row>
    <row r="111" spans="34:106" ht="16.5" thickBot="1">
      <c r="AO111" s="521"/>
      <c r="AT111" s="521"/>
      <c r="AV111" s="521"/>
      <c r="BB111" s="521">
        <v>1</v>
      </c>
      <c r="BC111" s="521">
        <v>1</v>
      </c>
      <c r="BD111" s="521"/>
      <c r="BE111" s="521">
        <v>1</v>
      </c>
      <c r="BF111" s="521">
        <v>1</v>
      </c>
      <c r="BG111" s="521"/>
      <c r="BH111" s="521"/>
      <c r="BI111" s="521"/>
      <c r="BJ111" s="521"/>
      <c r="BK111" s="521"/>
      <c r="BL111" s="521"/>
      <c r="BM111" s="521"/>
      <c r="BN111" s="516"/>
      <c r="BO111" s="516"/>
      <c r="BP111" s="516"/>
      <c r="BQ111" s="516"/>
      <c r="BR111" s="516"/>
      <c r="BS111" s="516"/>
      <c r="BT111" s="908"/>
      <c r="BU111" s="908"/>
      <c r="BV111" s="516"/>
      <c r="BW111" s="908"/>
      <c r="BX111" s="908"/>
      <c r="BY111" s="516"/>
      <c r="BZ111" s="516"/>
      <c r="CA111" s="516"/>
      <c r="CB111" s="516"/>
      <c r="CC111" s="516"/>
      <c r="CD111" s="516"/>
      <c r="CE111" s="516"/>
      <c r="CF111" s="516"/>
      <c r="CG111" s="516"/>
      <c r="CH111" s="516"/>
      <c r="CI111" s="516"/>
      <c r="CJ111" s="516"/>
      <c r="CK111" s="516"/>
      <c r="CL111" s="516"/>
      <c r="CM111" s="516"/>
      <c r="CN111" s="516"/>
      <c r="CO111" s="516"/>
      <c r="CP111" s="516"/>
      <c r="CQ111" s="516"/>
      <c r="CR111" s="516"/>
      <c r="CS111" s="516"/>
      <c r="CT111" s="516"/>
      <c r="CU111" s="516"/>
      <c r="CV111" s="516"/>
      <c r="CW111" s="516"/>
      <c r="CX111" s="516"/>
      <c r="CY111" s="516"/>
      <c r="CZ111" s="516"/>
      <c r="DB111" s="528">
        <v>1</v>
      </c>
    </row>
    <row r="112" spans="34:106">
      <c r="AO112" s="521"/>
      <c r="AT112" s="521"/>
      <c r="AV112" s="521"/>
      <c r="BB112" s="521">
        <v>1</v>
      </c>
      <c r="BC112" s="521">
        <v>1</v>
      </c>
      <c r="BD112" s="521"/>
      <c r="BE112" s="521">
        <v>1</v>
      </c>
      <c r="BF112" s="521">
        <v>1</v>
      </c>
      <c r="BG112" s="521"/>
      <c r="BH112" s="521"/>
      <c r="BI112" s="521"/>
      <c r="BJ112" s="521"/>
      <c r="BK112" s="521"/>
      <c r="BL112" s="521"/>
      <c r="BM112" s="521"/>
      <c r="BN112" s="516"/>
      <c r="BO112" s="516"/>
      <c r="BP112" s="516"/>
      <c r="BQ112" s="516"/>
      <c r="BR112" s="516"/>
      <c r="BS112" s="516"/>
      <c r="BT112" s="1909" t="s">
        <v>3103</v>
      </c>
      <c r="BU112" s="1909"/>
      <c r="BV112" s="516"/>
      <c r="BW112" s="1907" t="s">
        <v>3115</v>
      </c>
      <c r="BX112" s="1907"/>
      <c r="BY112" s="516"/>
      <c r="BZ112" s="516"/>
      <c r="CA112" s="516"/>
      <c r="CB112" s="516"/>
      <c r="CC112" s="516"/>
      <c r="CD112" s="516"/>
      <c r="CE112" s="516"/>
      <c r="CF112" s="516"/>
      <c r="CG112" s="516"/>
      <c r="CH112" s="516"/>
      <c r="CI112" s="516"/>
      <c r="CJ112" s="516"/>
      <c r="CK112" s="516"/>
      <c r="CL112" s="516"/>
      <c r="CM112" s="516"/>
      <c r="CN112" s="516"/>
      <c r="CO112" s="516"/>
      <c r="CP112" s="516"/>
      <c r="CQ112" s="516"/>
      <c r="CR112" s="516"/>
      <c r="CS112" s="516"/>
      <c r="CT112" s="516"/>
      <c r="CU112" s="516"/>
      <c r="CV112" s="516"/>
      <c r="CW112" s="516"/>
      <c r="CX112" s="516"/>
      <c r="CY112" s="516"/>
      <c r="CZ112" s="516"/>
      <c r="DB112" s="528">
        <v>1</v>
      </c>
    </row>
    <row r="113" spans="41:106">
      <c r="AO113" s="521"/>
      <c r="AT113" s="521"/>
      <c r="AV113" s="521"/>
      <c r="BB113" s="521">
        <v>1</v>
      </c>
      <c r="BC113" s="521">
        <v>1</v>
      </c>
      <c r="BD113" s="521"/>
      <c r="BE113" s="521">
        <v>1</v>
      </c>
      <c r="BF113" s="521">
        <v>1</v>
      </c>
      <c r="BG113" s="521"/>
      <c r="BH113" s="521"/>
      <c r="BI113" s="521"/>
      <c r="BJ113" s="521"/>
      <c r="BK113" s="521"/>
      <c r="BL113" s="521"/>
      <c r="BM113" s="521"/>
      <c r="BN113" s="516"/>
      <c r="BO113" s="516"/>
      <c r="BP113" s="516"/>
      <c r="BQ113" s="516"/>
      <c r="BR113" s="516"/>
      <c r="BS113" s="516"/>
      <c r="BT113" s="2000"/>
      <c r="BU113" s="2000"/>
      <c r="BV113" s="516"/>
      <c r="BW113" s="1999"/>
      <c r="BX113" s="1999"/>
      <c r="BY113" s="516"/>
      <c r="BZ113" s="516"/>
      <c r="CA113" s="516"/>
      <c r="CB113" s="516"/>
      <c r="CC113" s="516"/>
      <c r="CD113" s="516"/>
      <c r="CE113" s="516"/>
      <c r="CF113" s="516"/>
      <c r="CG113" s="516"/>
      <c r="CH113" s="516"/>
      <c r="CI113" s="516"/>
      <c r="CJ113" s="516"/>
      <c r="CK113" s="516"/>
      <c r="CL113" s="516"/>
      <c r="CM113" s="516"/>
      <c r="CN113" s="516"/>
      <c r="CO113" s="516"/>
      <c r="CP113" s="516"/>
      <c r="CQ113" s="516"/>
      <c r="CR113" s="516"/>
      <c r="CS113" s="516"/>
      <c r="CT113" s="516"/>
      <c r="CU113" s="516"/>
      <c r="CV113" s="516"/>
      <c r="CW113" s="516"/>
      <c r="CX113" s="516"/>
      <c r="CY113" s="516"/>
      <c r="CZ113" s="516"/>
      <c r="DB113" s="528">
        <v>1</v>
      </c>
    </row>
    <row r="114" spans="41:106" ht="16.5" thickBot="1">
      <c r="BB114" s="521">
        <v>1</v>
      </c>
      <c r="BC114" s="521">
        <v>1</v>
      </c>
      <c r="BD114" s="521">
        <v>1</v>
      </c>
      <c r="BE114" s="521">
        <v>1</v>
      </c>
      <c r="BF114" s="521">
        <v>1</v>
      </c>
      <c r="BG114" s="521">
        <v>1</v>
      </c>
      <c r="BH114" s="521"/>
      <c r="BI114" s="521"/>
      <c r="BJ114" s="521"/>
      <c r="BK114" s="521"/>
      <c r="BL114" s="521"/>
      <c r="BM114" s="521"/>
      <c r="BN114" s="516"/>
      <c r="BO114" s="516"/>
      <c r="BP114" s="516"/>
      <c r="BQ114" s="516"/>
      <c r="BR114" s="516"/>
      <c r="BS114" s="516"/>
      <c r="BT114" s="908"/>
      <c r="BU114" s="908"/>
      <c r="BV114" s="516"/>
      <c r="BW114" s="908"/>
      <c r="BX114" s="908"/>
      <c r="BY114" s="516"/>
      <c r="BZ114" s="516"/>
      <c r="CA114" s="516"/>
      <c r="CB114" s="516"/>
      <c r="CC114" s="516"/>
      <c r="CD114" s="516"/>
      <c r="CE114" s="516"/>
      <c r="CF114" s="516"/>
      <c r="CG114" s="516"/>
      <c r="CH114" s="516"/>
      <c r="CI114" s="516"/>
      <c r="CJ114" s="516"/>
      <c r="CK114" s="516"/>
      <c r="CL114" s="516"/>
      <c r="CM114" s="516"/>
      <c r="CN114" s="516"/>
      <c r="CO114" s="516"/>
      <c r="CP114" s="516"/>
      <c r="CQ114" s="516"/>
      <c r="CR114" s="516"/>
      <c r="CS114" s="516"/>
      <c r="CT114" s="516"/>
      <c r="CU114" s="516"/>
      <c r="CV114" s="516"/>
      <c r="CW114" s="516"/>
      <c r="CX114" s="516"/>
      <c r="CY114" s="516"/>
      <c r="CZ114" s="516"/>
      <c r="DB114" s="528">
        <v>1</v>
      </c>
    </row>
    <row r="115" spans="41:106">
      <c r="BB115" s="521">
        <v>1</v>
      </c>
      <c r="BC115" s="521">
        <v>1</v>
      </c>
      <c r="BD115" s="521">
        <v>1</v>
      </c>
      <c r="BE115" s="521">
        <v>1</v>
      </c>
      <c r="BF115" s="521">
        <v>1</v>
      </c>
      <c r="BG115" s="521">
        <v>1</v>
      </c>
      <c r="BH115" s="521"/>
      <c r="BI115" s="521"/>
      <c r="BJ115" s="521"/>
      <c r="BK115" s="521"/>
      <c r="BL115" s="521"/>
      <c r="BM115" s="521"/>
      <c r="BN115" s="516"/>
      <c r="BO115" s="516"/>
      <c r="BP115" s="516"/>
      <c r="BQ115" s="516"/>
      <c r="BR115" s="516"/>
      <c r="BS115" s="516"/>
      <c r="BT115" s="1909" t="s">
        <v>3116</v>
      </c>
      <c r="BU115" s="1909"/>
      <c r="BV115" s="516"/>
      <c r="BW115" s="1907" t="s">
        <v>3117</v>
      </c>
      <c r="BX115" s="1907"/>
      <c r="BY115" s="516"/>
      <c r="BZ115" s="516"/>
      <c r="CA115" s="516"/>
      <c r="CB115" s="516"/>
      <c r="CC115" s="516"/>
      <c r="CD115" s="516"/>
      <c r="CE115" s="516"/>
      <c r="CF115" s="516"/>
      <c r="CG115" s="516"/>
      <c r="CH115" s="516"/>
      <c r="CI115" s="516"/>
      <c r="CJ115" s="516"/>
      <c r="CK115" s="516"/>
      <c r="CL115" s="516"/>
      <c r="CM115" s="516"/>
      <c r="CN115" s="516"/>
      <c r="CO115" s="516"/>
      <c r="CP115" s="516"/>
      <c r="CQ115" s="516"/>
      <c r="CR115" s="516"/>
      <c r="CS115" s="516"/>
      <c r="CT115" s="516"/>
      <c r="CU115" s="516"/>
      <c r="CV115" s="516"/>
      <c r="CW115" s="516"/>
      <c r="CX115" s="516"/>
      <c r="CY115" s="516"/>
      <c r="CZ115" s="516"/>
      <c r="DB115" s="528">
        <v>1</v>
      </c>
    </row>
    <row r="116" spans="41:106">
      <c r="BB116" s="521">
        <v>1</v>
      </c>
      <c r="BC116" s="521">
        <v>1</v>
      </c>
      <c r="BD116" s="521">
        <v>1</v>
      </c>
      <c r="BE116" s="521">
        <v>1</v>
      </c>
      <c r="BF116" s="521">
        <v>1</v>
      </c>
      <c r="BG116" s="521">
        <v>1</v>
      </c>
      <c r="BH116" s="521"/>
      <c r="BI116" s="521"/>
      <c r="BJ116" s="521"/>
      <c r="BK116" s="521"/>
      <c r="BL116" s="521"/>
      <c r="BM116" s="521"/>
      <c r="BN116" s="516"/>
      <c r="BO116" s="516"/>
      <c r="BP116" s="516"/>
      <c r="BQ116" s="516"/>
      <c r="BR116" s="516"/>
      <c r="BS116" s="516"/>
      <c r="BT116" s="2000"/>
      <c r="BU116" s="2000"/>
      <c r="BV116" s="516"/>
      <c r="BW116" s="1999"/>
      <c r="BX116" s="1999"/>
      <c r="BY116" s="516"/>
      <c r="BZ116" s="516"/>
      <c r="CA116" s="516"/>
      <c r="CB116" s="516"/>
      <c r="CC116" s="516"/>
      <c r="CD116" s="516"/>
      <c r="CE116" s="516"/>
      <c r="CF116" s="516"/>
      <c r="CG116" s="516"/>
      <c r="CH116" s="516"/>
      <c r="CI116" s="516"/>
      <c r="CJ116" s="516"/>
      <c r="CK116" s="516"/>
      <c r="CL116" s="516"/>
      <c r="CM116" s="516"/>
      <c r="CN116" s="516"/>
      <c r="CO116" s="516"/>
      <c r="CP116" s="516"/>
      <c r="CQ116" s="516"/>
      <c r="CR116" s="516"/>
      <c r="CS116" s="516"/>
      <c r="CT116" s="516"/>
      <c r="CU116" s="516"/>
      <c r="CV116" s="516"/>
      <c r="CW116" s="516"/>
      <c r="CX116" s="516"/>
      <c r="CY116" s="516"/>
      <c r="CZ116" s="516"/>
      <c r="DB116" s="528">
        <v>1</v>
      </c>
    </row>
    <row r="117" spans="41:106" ht="16.5" thickBot="1">
      <c r="BB117" s="521">
        <v>1</v>
      </c>
      <c r="BC117" s="521">
        <v>1</v>
      </c>
      <c r="BD117" s="521">
        <v>1</v>
      </c>
      <c r="BE117" s="521">
        <v>1</v>
      </c>
      <c r="BF117" s="521">
        <v>1</v>
      </c>
      <c r="BG117" s="521">
        <v>1</v>
      </c>
      <c r="BH117" s="521"/>
      <c r="BI117" s="521"/>
      <c r="BJ117" s="521"/>
      <c r="BK117" s="521"/>
      <c r="BL117" s="521"/>
      <c r="BM117" s="521"/>
      <c r="BN117" s="516"/>
      <c r="BO117" s="516"/>
      <c r="BP117" s="516"/>
      <c r="BQ117" s="516"/>
      <c r="BR117" s="516"/>
      <c r="BS117" s="516"/>
      <c r="BT117" s="908"/>
      <c r="BU117" s="908"/>
      <c r="BV117" s="516"/>
      <c r="BW117" s="908"/>
      <c r="BX117" s="908"/>
      <c r="BY117" s="516"/>
      <c r="BZ117" s="516"/>
      <c r="CA117" s="516"/>
      <c r="CB117" s="516"/>
      <c r="CC117" s="516"/>
      <c r="CD117" s="516"/>
      <c r="CE117" s="516"/>
      <c r="CF117" s="516"/>
      <c r="CG117" s="516"/>
      <c r="CH117" s="516"/>
      <c r="CI117" s="516"/>
      <c r="CJ117" s="516"/>
      <c r="CK117" s="516"/>
      <c r="CL117" s="516"/>
      <c r="CM117" s="516"/>
      <c r="CN117" s="516"/>
      <c r="CO117" s="516"/>
      <c r="CP117" s="516"/>
      <c r="CQ117" s="516"/>
      <c r="CR117" s="516"/>
      <c r="CS117" s="516"/>
      <c r="CT117" s="516"/>
      <c r="CU117" s="516"/>
      <c r="CV117" s="516"/>
      <c r="CW117" s="516"/>
      <c r="CX117" s="516"/>
      <c r="CY117" s="516"/>
      <c r="CZ117" s="516"/>
      <c r="DB117" s="528">
        <v>1</v>
      </c>
    </row>
    <row r="118" spans="41:106">
      <c r="BB118" s="521">
        <v>1</v>
      </c>
      <c r="BC118" s="521">
        <v>1</v>
      </c>
      <c r="BD118" s="521">
        <v>1</v>
      </c>
      <c r="BE118" s="521">
        <v>1</v>
      </c>
      <c r="BF118" s="521">
        <v>1</v>
      </c>
      <c r="BG118" s="521">
        <v>1</v>
      </c>
      <c r="BH118" s="521"/>
      <c r="BI118" s="521"/>
      <c r="BJ118" s="521"/>
      <c r="BK118" s="521"/>
      <c r="BL118" s="521"/>
      <c r="BM118" s="521"/>
      <c r="BN118" s="516"/>
      <c r="BO118" s="516"/>
      <c r="BP118" s="516"/>
      <c r="BQ118" s="516"/>
      <c r="BR118" s="516"/>
      <c r="BS118" s="516"/>
      <c r="BT118" s="1909" t="s">
        <v>3118</v>
      </c>
      <c r="BU118" s="1909"/>
      <c r="BV118" s="516"/>
      <c r="BW118" s="1907" t="s">
        <v>3119</v>
      </c>
      <c r="BX118" s="1907"/>
      <c r="BY118" s="516"/>
      <c r="BZ118" s="516"/>
      <c r="CA118" s="516"/>
      <c r="CB118" s="516"/>
      <c r="CC118" s="516"/>
      <c r="CD118" s="516"/>
      <c r="CE118" s="516"/>
      <c r="CF118" s="516"/>
      <c r="CG118" s="516"/>
      <c r="CH118" s="516"/>
      <c r="CI118" s="516"/>
      <c r="CJ118" s="516"/>
      <c r="CK118" s="516"/>
      <c r="CL118" s="516"/>
      <c r="CM118" s="516"/>
      <c r="CN118" s="516"/>
      <c r="CO118" s="516"/>
      <c r="CP118" s="516"/>
      <c r="CQ118" s="516"/>
      <c r="CR118" s="516"/>
      <c r="CS118" s="516"/>
      <c r="CT118" s="516"/>
      <c r="CU118" s="516"/>
      <c r="CV118" s="516"/>
      <c r="CW118" s="516"/>
      <c r="CX118" s="516"/>
      <c r="CY118" s="516"/>
      <c r="CZ118" s="516"/>
      <c r="DB118" s="528">
        <v>1</v>
      </c>
    </row>
    <row r="119" spans="41:106">
      <c r="BB119" s="521">
        <v>1</v>
      </c>
      <c r="BC119" s="521">
        <v>1</v>
      </c>
      <c r="BD119" s="521">
        <v>1</v>
      </c>
      <c r="BE119" s="521">
        <v>1</v>
      </c>
      <c r="BF119" s="521">
        <v>1</v>
      </c>
      <c r="BG119" s="521">
        <v>1</v>
      </c>
      <c r="BH119" s="521"/>
      <c r="BI119" s="521"/>
      <c r="BJ119" s="521"/>
      <c r="BK119" s="521"/>
      <c r="BL119" s="521"/>
      <c r="BM119" s="521"/>
      <c r="BN119" s="516"/>
      <c r="BO119" s="516"/>
      <c r="BP119" s="516"/>
      <c r="BQ119" s="516"/>
      <c r="BR119" s="516"/>
      <c r="BS119" s="516"/>
      <c r="BT119" s="2000"/>
      <c r="BU119" s="2000"/>
      <c r="BV119" s="516"/>
      <c r="BW119" s="1999"/>
      <c r="BX119" s="1999"/>
      <c r="BY119" s="516"/>
      <c r="BZ119" s="516"/>
      <c r="CA119" s="516"/>
      <c r="CB119" s="516"/>
      <c r="CC119" s="516"/>
      <c r="CD119" s="516"/>
      <c r="CE119" s="516"/>
      <c r="CF119" s="516"/>
      <c r="CG119" s="516"/>
      <c r="CH119" s="516"/>
      <c r="CI119" s="516"/>
      <c r="CJ119" s="516"/>
      <c r="CK119" s="516"/>
      <c r="CL119" s="516"/>
      <c r="CM119" s="516"/>
      <c r="CN119" s="516"/>
      <c r="CO119" s="516"/>
      <c r="CP119" s="516"/>
      <c r="CQ119" s="516"/>
      <c r="CR119" s="516"/>
      <c r="CS119" s="516"/>
      <c r="CT119" s="516"/>
      <c r="CU119" s="516"/>
      <c r="CV119" s="516"/>
      <c r="CW119" s="516"/>
      <c r="CX119" s="516"/>
      <c r="CY119" s="516"/>
      <c r="CZ119" s="516"/>
      <c r="DB119" s="528">
        <v>1</v>
      </c>
    </row>
    <row r="120" spans="41:106" ht="16.5" thickBot="1">
      <c r="BB120" s="521">
        <v>1</v>
      </c>
      <c r="BC120" s="521">
        <v>1</v>
      </c>
      <c r="BD120" s="521">
        <v>1</v>
      </c>
      <c r="BE120" s="521">
        <v>1</v>
      </c>
      <c r="BF120" s="521">
        <v>1</v>
      </c>
      <c r="BG120" s="521">
        <v>1</v>
      </c>
      <c r="BH120" s="521"/>
      <c r="BI120" s="521"/>
      <c r="BJ120" s="521"/>
      <c r="BK120" s="521"/>
      <c r="BL120" s="521"/>
      <c r="BM120" s="521"/>
      <c r="BN120" s="516"/>
      <c r="BO120" s="516"/>
      <c r="BP120" s="516"/>
      <c r="BQ120" s="516"/>
      <c r="BR120" s="516"/>
      <c r="BS120" s="516"/>
      <c r="BT120" s="908"/>
      <c r="BU120" s="908"/>
      <c r="BV120" s="516"/>
      <c r="BW120" s="908"/>
      <c r="BX120" s="908"/>
      <c r="BY120" s="516"/>
      <c r="BZ120" s="516"/>
      <c r="CA120" s="516"/>
      <c r="CB120" s="516"/>
      <c r="CC120" s="516"/>
      <c r="CD120" s="516"/>
      <c r="CE120" s="516"/>
      <c r="CF120" s="516"/>
      <c r="CG120" s="516"/>
      <c r="CH120" s="516"/>
      <c r="CI120" s="516"/>
      <c r="CJ120" s="516"/>
      <c r="CK120" s="516"/>
      <c r="CL120" s="516"/>
      <c r="CM120" s="516"/>
      <c r="CN120" s="516"/>
      <c r="CO120" s="516"/>
      <c r="CP120" s="516"/>
      <c r="CQ120" s="516"/>
      <c r="CR120" s="516"/>
      <c r="CS120" s="516"/>
      <c r="CT120" s="516"/>
      <c r="CU120" s="516"/>
      <c r="CV120" s="516"/>
      <c r="CW120" s="516"/>
      <c r="CX120" s="516"/>
      <c r="CY120" s="516"/>
      <c r="CZ120" s="516"/>
      <c r="DB120" s="528">
        <v>1</v>
      </c>
    </row>
    <row r="121" spans="41:106">
      <c r="BB121" s="521">
        <v>1</v>
      </c>
      <c r="BC121" s="521">
        <v>1</v>
      </c>
      <c r="BD121" s="521">
        <v>1</v>
      </c>
      <c r="BE121" s="521">
        <v>1</v>
      </c>
      <c r="BF121" s="521">
        <v>1</v>
      </c>
      <c r="BG121" s="521">
        <v>1</v>
      </c>
      <c r="BH121" s="521"/>
      <c r="BI121" s="521"/>
      <c r="BJ121" s="521"/>
      <c r="BK121" s="521"/>
      <c r="BL121" s="521"/>
      <c r="BM121" s="521"/>
      <c r="BN121" s="516"/>
      <c r="BO121" s="516"/>
      <c r="BP121" s="516"/>
      <c r="BQ121" s="516"/>
      <c r="BR121" s="516"/>
      <c r="BS121" s="516"/>
      <c r="BT121" s="1909" t="s">
        <v>3120</v>
      </c>
      <c r="BU121" s="1909"/>
      <c r="BV121" s="516"/>
      <c r="BW121" s="1907" t="s">
        <v>3121</v>
      </c>
      <c r="BX121" s="1907"/>
      <c r="BY121" s="516"/>
      <c r="BZ121" s="516"/>
      <c r="CA121" s="516"/>
      <c r="CB121" s="516"/>
      <c r="CC121" s="516"/>
      <c r="CD121" s="516"/>
      <c r="CE121" s="516"/>
      <c r="CF121" s="516"/>
      <c r="CG121" s="516"/>
      <c r="CH121" s="516"/>
      <c r="CI121" s="516"/>
      <c r="CJ121" s="516"/>
      <c r="CK121" s="516"/>
      <c r="CL121" s="516"/>
      <c r="CM121" s="516"/>
      <c r="CN121" s="516"/>
      <c r="CO121" s="516"/>
      <c r="CP121" s="516"/>
      <c r="CQ121" s="516"/>
      <c r="CR121" s="516"/>
      <c r="CS121" s="516"/>
      <c r="CT121" s="516"/>
      <c r="CU121" s="516"/>
      <c r="CV121" s="516"/>
      <c r="CW121" s="516"/>
      <c r="CX121" s="516"/>
      <c r="CY121" s="516"/>
      <c r="CZ121" s="516"/>
      <c r="DB121" s="528">
        <v>1</v>
      </c>
    </row>
    <row r="122" spans="41:106">
      <c r="BB122" s="521">
        <v>1</v>
      </c>
      <c r="BC122" s="521">
        <v>1</v>
      </c>
      <c r="BD122" s="521">
        <v>1</v>
      </c>
      <c r="BE122" s="521">
        <v>1</v>
      </c>
      <c r="BF122" s="521">
        <v>1</v>
      </c>
      <c r="BG122" s="521">
        <v>1</v>
      </c>
      <c r="BH122" s="521"/>
      <c r="BI122" s="521"/>
      <c r="BJ122" s="521"/>
      <c r="BK122" s="521"/>
      <c r="BL122" s="521"/>
      <c r="BM122" s="521"/>
      <c r="BN122" s="516"/>
      <c r="BO122" s="516"/>
      <c r="BP122" s="516"/>
      <c r="BQ122" s="516"/>
      <c r="BR122" s="516"/>
      <c r="BS122" s="516"/>
      <c r="BT122" s="2000"/>
      <c r="BU122" s="2000"/>
      <c r="BV122" s="516"/>
      <c r="BW122" s="1999"/>
      <c r="BX122" s="1999"/>
      <c r="BY122" s="516"/>
      <c r="BZ122" s="516"/>
      <c r="CA122" s="516"/>
      <c r="CB122" s="516"/>
      <c r="CC122" s="516"/>
      <c r="CD122" s="516"/>
      <c r="CE122" s="516"/>
      <c r="CF122" s="516"/>
      <c r="CG122" s="516"/>
      <c r="CH122" s="516"/>
      <c r="CI122" s="516"/>
      <c r="CJ122" s="516"/>
      <c r="CK122" s="516"/>
      <c r="CL122" s="516"/>
      <c r="CM122" s="516"/>
      <c r="CN122" s="516"/>
      <c r="CO122" s="516"/>
      <c r="CP122" s="516"/>
      <c r="CQ122" s="516"/>
      <c r="CR122" s="516"/>
      <c r="CS122" s="516"/>
      <c r="CT122" s="516"/>
      <c r="CU122" s="516"/>
      <c r="CV122" s="516"/>
      <c r="CW122" s="516"/>
      <c r="CX122" s="516"/>
      <c r="CY122" s="516"/>
      <c r="CZ122" s="516"/>
      <c r="DB122" s="528">
        <v>1</v>
      </c>
    </row>
    <row r="123" spans="41:106" ht="16.5" thickBot="1">
      <c r="BB123" s="521">
        <v>1</v>
      </c>
      <c r="BC123" s="521">
        <v>1</v>
      </c>
      <c r="BD123" s="521">
        <v>1</v>
      </c>
      <c r="BE123" s="521">
        <v>1</v>
      </c>
      <c r="BF123" s="521">
        <v>1</v>
      </c>
      <c r="BG123" s="521">
        <v>1</v>
      </c>
      <c r="BH123" s="521"/>
      <c r="BI123" s="521"/>
      <c r="BJ123" s="521"/>
      <c r="BK123" s="521"/>
      <c r="BL123" s="521"/>
      <c r="BM123" s="521"/>
      <c r="BN123" s="516"/>
      <c r="BO123" s="516"/>
      <c r="BP123" s="516"/>
      <c r="BQ123" s="516"/>
      <c r="BR123" s="516"/>
      <c r="BS123" s="516"/>
      <c r="BT123" s="908"/>
      <c r="BU123" s="908"/>
      <c r="BV123" s="516"/>
      <c r="BW123" s="908"/>
      <c r="BX123" s="908"/>
      <c r="BY123" s="516"/>
      <c r="BZ123" s="516"/>
      <c r="CA123" s="516"/>
      <c r="CB123" s="516"/>
      <c r="CC123" s="516"/>
      <c r="CD123" s="516"/>
      <c r="CE123" s="516"/>
      <c r="CF123" s="516"/>
      <c r="CG123" s="516"/>
      <c r="CH123" s="516"/>
      <c r="CI123" s="516"/>
      <c r="CJ123" s="516"/>
      <c r="CK123" s="516"/>
      <c r="CL123" s="516"/>
      <c r="CM123" s="516"/>
      <c r="CN123" s="516"/>
      <c r="CO123" s="516"/>
      <c r="CP123" s="516"/>
      <c r="CQ123" s="516"/>
      <c r="CR123" s="516"/>
      <c r="CS123" s="516"/>
      <c r="CT123" s="516"/>
      <c r="CU123" s="516"/>
      <c r="CV123" s="516"/>
      <c r="CW123" s="516"/>
      <c r="CX123" s="516"/>
      <c r="CY123" s="516"/>
      <c r="CZ123" s="516"/>
      <c r="DB123" s="528">
        <v>1</v>
      </c>
    </row>
    <row r="124" spans="41:106">
      <c r="BB124" s="521">
        <v>1</v>
      </c>
      <c r="BC124" s="521">
        <v>1</v>
      </c>
      <c r="BD124" s="521">
        <v>1</v>
      </c>
      <c r="BE124" s="521">
        <v>1</v>
      </c>
      <c r="BF124" s="521">
        <v>1</v>
      </c>
      <c r="BG124" s="521">
        <v>1</v>
      </c>
      <c r="BH124" s="521"/>
      <c r="BI124" s="521"/>
      <c r="BJ124" s="521"/>
      <c r="BK124" s="521"/>
      <c r="BL124" s="521"/>
      <c r="BM124" s="521"/>
      <c r="BN124" s="516"/>
      <c r="BO124" s="516"/>
      <c r="BP124" s="516"/>
      <c r="BQ124" s="516"/>
      <c r="BR124" s="516"/>
      <c r="BS124" s="516"/>
      <c r="BT124" s="1909" t="s">
        <v>3122</v>
      </c>
      <c r="BU124" s="1909"/>
      <c r="BV124" s="516"/>
      <c r="BW124" s="1907" t="s">
        <v>3123</v>
      </c>
      <c r="BX124" s="1907"/>
      <c r="BY124" s="516"/>
      <c r="BZ124" s="516"/>
      <c r="CA124" s="516"/>
      <c r="CB124" s="516"/>
      <c r="CC124" s="516"/>
      <c r="CD124" s="516"/>
      <c r="CE124" s="516"/>
      <c r="CF124" s="516"/>
      <c r="CG124" s="516"/>
      <c r="CH124" s="516"/>
      <c r="CI124" s="516"/>
      <c r="CJ124" s="516"/>
      <c r="CK124" s="516"/>
      <c r="CL124" s="516"/>
      <c r="CM124" s="516"/>
      <c r="CN124" s="516"/>
      <c r="CO124" s="516"/>
      <c r="CP124" s="516"/>
      <c r="CQ124" s="516"/>
      <c r="CR124" s="516"/>
      <c r="CS124" s="516"/>
      <c r="CT124" s="516"/>
      <c r="CU124" s="516"/>
      <c r="CV124" s="516"/>
      <c r="CW124" s="516"/>
      <c r="CX124" s="516"/>
      <c r="CY124" s="516"/>
      <c r="CZ124" s="516"/>
      <c r="DB124" s="528">
        <v>1</v>
      </c>
    </row>
    <row r="125" spans="41:106">
      <c r="BB125" s="521">
        <v>1</v>
      </c>
      <c r="BC125" s="521">
        <v>1</v>
      </c>
      <c r="BD125" s="521">
        <v>1</v>
      </c>
      <c r="BE125" s="521">
        <v>1</v>
      </c>
      <c r="BF125" s="521">
        <v>1</v>
      </c>
      <c r="BG125" s="521">
        <v>1</v>
      </c>
      <c r="BH125" s="521"/>
      <c r="BI125" s="521"/>
      <c r="BJ125" s="521"/>
      <c r="BK125" s="521"/>
      <c r="BL125" s="521"/>
      <c r="BM125" s="521"/>
      <c r="BN125" s="516"/>
      <c r="BO125" s="516"/>
      <c r="BP125" s="516"/>
      <c r="BQ125" s="516"/>
      <c r="BR125" s="516"/>
      <c r="BS125" s="516"/>
      <c r="BT125" s="2000"/>
      <c r="BU125" s="2000"/>
      <c r="BV125" s="516"/>
      <c r="BW125" s="1999"/>
      <c r="BX125" s="1999"/>
      <c r="BY125" s="516"/>
      <c r="BZ125" s="516"/>
      <c r="CA125" s="516"/>
      <c r="CB125" s="516"/>
      <c r="CC125" s="516"/>
      <c r="CD125" s="516"/>
      <c r="CE125" s="516"/>
      <c r="CF125" s="516"/>
      <c r="CG125" s="516"/>
      <c r="CH125" s="516"/>
      <c r="CI125" s="516"/>
      <c r="CJ125" s="516"/>
      <c r="CK125" s="516"/>
      <c r="CL125" s="516"/>
      <c r="CM125" s="516"/>
      <c r="CN125" s="516"/>
      <c r="CO125" s="516"/>
      <c r="CP125" s="516"/>
      <c r="CQ125" s="516"/>
      <c r="CR125" s="516"/>
      <c r="CS125" s="516"/>
      <c r="CT125" s="516"/>
      <c r="CU125" s="516"/>
      <c r="CV125" s="516"/>
      <c r="CW125" s="516"/>
      <c r="CX125" s="516"/>
      <c r="CY125" s="516"/>
      <c r="CZ125" s="516"/>
      <c r="DB125" s="528">
        <v>1</v>
      </c>
    </row>
    <row r="126" spans="41:106" ht="16.5" thickBot="1">
      <c r="BB126" s="521">
        <v>1</v>
      </c>
      <c r="BC126" s="521">
        <v>1</v>
      </c>
      <c r="BD126" s="521">
        <v>1</v>
      </c>
      <c r="BE126" s="521">
        <v>1</v>
      </c>
      <c r="BF126" s="521">
        <v>1</v>
      </c>
      <c r="BG126" s="521">
        <v>1</v>
      </c>
      <c r="BH126" s="521"/>
      <c r="BI126" s="521"/>
      <c r="BJ126" s="521"/>
      <c r="BK126" s="521"/>
      <c r="BL126" s="521"/>
      <c r="BM126" s="521"/>
      <c r="BN126" s="516"/>
      <c r="BO126" s="516"/>
      <c r="BP126" s="516"/>
      <c r="BQ126" s="516"/>
      <c r="BR126" s="516"/>
      <c r="BS126" s="516"/>
      <c r="BT126" s="908"/>
      <c r="BU126" s="908"/>
      <c r="BV126" s="516"/>
      <c r="BW126" s="908"/>
      <c r="BX126" s="908"/>
      <c r="BY126" s="516"/>
      <c r="BZ126" s="516"/>
      <c r="CA126" s="516"/>
      <c r="CB126" s="516"/>
      <c r="CC126" s="516"/>
      <c r="CD126" s="516"/>
      <c r="CE126" s="516"/>
      <c r="CF126" s="516"/>
      <c r="CG126" s="516"/>
      <c r="CH126" s="516"/>
      <c r="CI126" s="516"/>
      <c r="CJ126" s="516"/>
      <c r="CK126" s="516"/>
      <c r="CL126" s="516"/>
      <c r="CM126" s="516"/>
      <c r="CN126" s="516"/>
      <c r="CO126" s="516"/>
      <c r="CP126" s="516"/>
      <c r="CQ126" s="516"/>
      <c r="CR126" s="516"/>
      <c r="CS126" s="516"/>
      <c r="CT126" s="516"/>
      <c r="CU126" s="516"/>
      <c r="CV126" s="516"/>
      <c r="CW126" s="516"/>
      <c r="CX126" s="516"/>
      <c r="CY126" s="516"/>
      <c r="CZ126" s="516"/>
      <c r="DB126" s="528">
        <v>1</v>
      </c>
    </row>
    <row r="127" spans="41:106">
      <c r="BB127" s="521">
        <v>1</v>
      </c>
      <c r="BC127" s="521">
        <v>1</v>
      </c>
      <c r="BD127" s="521">
        <v>1</v>
      </c>
      <c r="BE127" s="521">
        <v>1</v>
      </c>
      <c r="BF127" s="521">
        <v>1</v>
      </c>
      <c r="BG127" s="521">
        <v>1</v>
      </c>
      <c r="BH127" s="521"/>
      <c r="BI127" s="521"/>
      <c r="BJ127" s="521"/>
      <c r="BK127" s="521"/>
      <c r="BL127" s="521"/>
      <c r="BM127" s="521"/>
      <c r="BN127" s="516"/>
      <c r="BO127" s="516"/>
      <c r="BP127" s="516"/>
      <c r="BQ127" s="516"/>
      <c r="BR127" s="516"/>
      <c r="BS127" s="516"/>
      <c r="BT127" s="1909" t="s">
        <v>3124</v>
      </c>
      <c r="BU127" s="1909"/>
      <c r="BV127" s="516"/>
      <c r="BW127" s="1907" t="s">
        <v>3125</v>
      </c>
      <c r="BX127" s="1907"/>
      <c r="BY127" s="516"/>
      <c r="BZ127" s="516"/>
      <c r="CA127" s="516"/>
      <c r="CB127" s="516"/>
      <c r="CC127" s="516"/>
      <c r="CD127" s="516"/>
      <c r="CE127" s="516"/>
      <c r="CF127" s="516"/>
      <c r="CG127" s="516"/>
      <c r="CH127" s="516"/>
      <c r="CI127" s="516"/>
      <c r="CJ127" s="516"/>
      <c r="CK127" s="516"/>
      <c r="CL127" s="516"/>
      <c r="CM127" s="516"/>
      <c r="CN127" s="516"/>
      <c r="CO127" s="516"/>
      <c r="CP127" s="516"/>
      <c r="CQ127" s="516"/>
      <c r="CR127" s="516"/>
      <c r="CS127" s="516"/>
      <c r="CT127" s="516"/>
      <c r="CU127" s="516"/>
      <c r="CV127" s="516"/>
      <c r="CW127" s="516"/>
      <c r="CX127" s="516"/>
      <c r="CY127" s="516"/>
      <c r="CZ127" s="516"/>
      <c r="DB127" s="528">
        <v>1</v>
      </c>
    </row>
    <row r="128" spans="41:106">
      <c r="BB128" s="521">
        <v>1</v>
      </c>
      <c r="BC128" s="521">
        <v>1</v>
      </c>
      <c r="BD128" s="521">
        <v>1</v>
      </c>
      <c r="BE128" s="521">
        <v>1</v>
      </c>
      <c r="BF128" s="521">
        <v>1</v>
      </c>
      <c r="BG128" s="521">
        <v>1</v>
      </c>
      <c r="BH128" s="521"/>
      <c r="BI128" s="521"/>
      <c r="BJ128" s="521"/>
      <c r="BK128" s="521"/>
      <c r="BL128" s="521"/>
      <c r="BM128" s="521"/>
      <c r="BN128" s="516"/>
      <c r="BO128" s="516"/>
      <c r="BP128" s="516"/>
      <c r="BQ128" s="516"/>
      <c r="BR128" s="516"/>
      <c r="BS128" s="516"/>
      <c r="BT128" s="2000"/>
      <c r="BU128" s="2000"/>
      <c r="BV128" s="516"/>
      <c r="BW128" s="1999"/>
      <c r="BX128" s="1999"/>
      <c r="BY128" s="516"/>
      <c r="BZ128" s="516"/>
      <c r="CA128" s="516"/>
      <c r="CB128" s="516"/>
      <c r="CC128" s="516"/>
      <c r="CD128" s="516"/>
      <c r="CE128" s="516"/>
      <c r="CF128" s="516"/>
      <c r="CG128" s="516"/>
      <c r="CH128" s="516"/>
      <c r="CI128" s="516"/>
      <c r="CJ128" s="516"/>
      <c r="CK128" s="516"/>
      <c r="CL128" s="516"/>
      <c r="CM128" s="516"/>
      <c r="CN128" s="516"/>
      <c r="CO128" s="516"/>
      <c r="CP128" s="516"/>
      <c r="CQ128" s="516"/>
      <c r="CR128" s="516"/>
      <c r="CS128" s="516"/>
      <c r="CT128" s="516"/>
      <c r="CU128" s="516"/>
      <c r="CV128" s="516"/>
      <c r="CW128" s="516"/>
      <c r="CX128" s="516"/>
      <c r="CY128" s="516"/>
      <c r="CZ128" s="516"/>
      <c r="DB128" s="528">
        <v>1</v>
      </c>
    </row>
    <row r="129" spans="54:106" ht="16.5" thickBot="1">
      <c r="BB129" s="521">
        <v>1</v>
      </c>
      <c r="BC129" s="521">
        <v>1</v>
      </c>
      <c r="BD129" s="521">
        <v>1</v>
      </c>
      <c r="BE129" s="521">
        <v>1</v>
      </c>
      <c r="BF129" s="521">
        <v>1</v>
      </c>
      <c r="BG129" s="521">
        <v>1</v>
      </c>
      <c r="BH129" s="521"/>
      <c r="BI129" s="521"/>
      <c r="BJ129" s="521"/>
      <c r="BK129" s="521"/>
      <c r="BL129" s="521"/>
      <c r="BM129" s="521"/>
      <c r="BN129" s="516"/>
      <c r="BO129" s="516"/>
      <c r="BP129" s="516"/>
      <c r="BQ129" s="516"/>
      <c r="BR129" s="516"/>
      <c r="BS129" s="516"/>
      <c r="BT129" s="908"/>
      <c r="BU129" s="908"/>
      <c r="BV129" s="516"/>
      <c r="BW129" s="908"/>
      <c r="BX129" s="908"/>
      <c r="BY129" s="516"/>
      <c r="BZ129" s="516"/>
      <c r="CA129" s="516"/>
      <c r="CB129" s="516"/>
      <c r="CC129" s="516"/>
      <c r="CD129" s="516"/>
      <c r="CE129" s="516"/>
      <c r="CF129" s="516"/>
      <c r="CG129" s="516"/>
      <c r="CH129" s="516"/>
      <c r="CI129" s="516"/>
      <c r="CJ129" s="516"/>
      <c r="CK129" s="516"/>
      <c r="CL129" s="516"/>
      <c r="CM129" s="516"/>
      <c r="CN129" s="516"/>
      <c r="CO129" s="516"/>
      <c r="CP129" s="516"/>
      <c r="CQ129" s="516"/>
      <c r="CR129" s="516"/>
      <c r="CS129" s="516"/>
      <c r="CT129" s="516"/>
      <c r="CU129" s="516"/>
      <c r="CV129" s="516"/>
      <c r="CW129" s="516"/>
      <c r="CX129" s="516"/>
      <c r="CY129" s="516"/>
      <c r="CZ129" s="516"/>
      <c r="DB129" s="528">
        <v>1</v>
      </c>
    </row>
    <row r="130" spans="54:106">
      <c r="BB130" s="521">
        <v>1</v>
      </c>
      <c r="BC130" s="521">
        <v>1</v>
      </c>
      <c r="BD130" s="521">
        <v>1</v>
      </c>
      <c r="BE130" s="521">
        <v>1</v>
      </c>
      <c r="BF130" s="521">
        <v>1</v>
      </c>
      <c r="BG130" s="521">
        <v>1</v>
      </c>
      <c r="BH130" s="521"/>
      <c r="BI130" s="521"/>
      <c r="BJ130" s="521"/>
      <c r="BK130" s="521"/>
      <c r="BL130" s="521"/>
      <c r="BM130" s="521"/>
      <c r="BN130" s="516"/>
      <c r="BO130" s="516"/>
      <c r="BP130" s="516"/>
      <c r="BQ130" s="516"/>
      <c r="BR130" s="516"/>
      <c r="BS130" s="516"/>
      <c r="BT130" s="1909" t="s">
        <v>3126</v>
      </c>
      <c r="BU130" s="1909"/>
      <c r="BV130" s="516"/>
      <c r="BW130" s="1907" t="s">
        <v>3127</v>
      </c>
      <c r="BX130" s="1907"/>
      <c r="BY130" s="516"/>
      <c r="BZ130" s="516"/>
      <c r="CA130" s="516"/>
      <c r="CB130" s="516"/>
      <c r="CC130" s="516"/>
      <c r="CD130" s="516"/>
      <c r="CE130" s="516"/>
      <c r="CF130" s="516"/>
      <c r="CG130" s="516"/>
      <c r="CH130" s="516"/>
      <c r="CI130" s="516"/>
      <c r="CJ130" s="516"/>
      <c r="CK130" s="516"/>
      <c r="CL130" s="516"/>
      <c r="CM130" s="516"/>
      <c r="CN130" s="516"/>
      <c r="CO130" s="516"/>
      <c r="CP130" s="516"/>
      <c r="CQ130" s="516"/>
      <c r="CR130" s="516"/>
      <c r="CS130" s="516"/>
      <c r="CT130" s="516"/>
      <c r="CU130" s="516"/>
      <c r="CV130" s="516"/>
      <c r="CW130" s="516"/>
      <c r="CX130" s="516"/>
      <c r="CY130" s="516"/>
      <c r="CZ130" s="516"/>
      <c r="DB130" s="528">
        <v>1</v>
      </c>
    </row>
    <row r="131" spans="54:106">
      <c r="BB131" s="521">
        <v>1</v>
      </c>
      <c r="BC131" s="521">
        <v>1</v>
      </c>
      <c r="BD131" s="521">
        <v>1</v>
      </c>
      <c r="BE131" s="521">
        <v>1</v>
      </c>
      <c r="BF131" s="521">
        <v>1</v>
      </c>
      <c r="BG131" s="521">
        <v>1</v>
      </c>
      <c r="BH131" s="521"/>
      <c r="BI131" s="521"/>
      <c r="BJ131" s="521"/>
      <c r="BK131" s="521"/>
      <c r="BL131" s="521"/>
      <c r="BM131" s="521"/>
      <c r="BN131" s="516"/>
      <c r="BO131" s="516"/>
      <c r="BP131" s="516"/>
      <c r="BQ131" s="516"/>
      <c r="BR131" s="516"/>
      <c r="BS131" s="516"/>
      <c r="BT131" s="2000"/>
      <c r="BU131" s="2000"/>
      <c r="BV131" s="516"/>
      <c r="BW131" s="1999"/>
      <c r="BX131" s="1999"/>
      <c r="BY131" s="516"/>
      <c r="BZ131" s="516"/>
      <c r="CA131" s="516"/>
      <c r="CB131" s="516"/>
      <c r="CC131" s="516"/>
      <c r="CD131" s="516"/>
      <c r="CE131" s="516"/>
      <c r="CF131" s="516"/>
      <c r="CG131" s="516"/>
      <c r="CH131" s="516"/>
      <c r="CI131" s="516"/>
      <c r="CJ131" s="516"/>
      <c r="CK131" s="516"/>
      <c r="CL131" s="516"/>
      <c r="CM131" s="516"/>
      <c r="CN131" s="516"/>
      <c r="CO131" s="516"/>
      <c r="CP131" s="516"/>
      <c r="CQ131" s="516"/>
      <c r="CR131" s="516"/>
      <c r="CS131" s="516"/>
      <c r="CT131" s="516"/>
      <c r="CU131" s="516"/>
      <c r="CV131" s="516"/>
      <c r="CW131" s="516"/>
      <c r="CX131" s="516"/>
      <c r="CY131" s="516"/>
      <c r="CZ131" s="516"/>
      <c r="DB131" s="528">
        <v>1</v>
      </c>
    </row>
    <row r="132" spans="54:106" ht="16.5" thickBot="1">
      <c r="BB132" s="521">
        <v>1</v>
      </c>
      <c r="BC132" s="521">
        <v>1</v>
      </c>
      <c r="BD132" s="521">
        <v>1</v>
      </c>
      <c r="BE132" s="521">
        <v>1</v>
      </c>
      <c r="BF132" s="521">
        <v>1</v>
      </c>
      <c r="BG132" s="521">
        <v>1</v>
      </c>
      <c r="BH132" s="521"/>
      <c r="BI132" s="521"/>
      <c r="BJ132" s="521"/>
      <c r="BK132" s="521"/>
      <c r="BL132" s="521"/>
      <c r="BM132" s="521"/>
      <c r="BN132" s="516"/>
      <c r="BO132" s="516"/>
      <c r="BP132" s="516"/>
      <c r="BQ132" s="516"/>
      <c r="BR132" s="516"/>
      <c r="BS132" s="516"/>
      <c r="BT132" s="908"/>
      <c r="BU132" s="908"/>
      <c r="BV132" s="516"/>
      <c r="BW132" s="908"/>
      <c r="BX132" s="908"/>
      <c r="BY132" s="516"/>
      <c r="BZ132" s="516"/>
      <c r="CA132" s="516"/>
      <c r="CB132" s="516"/>
      <c r="CC132" s="516"/>
      <c r="CD132" s="516"/>
      <c r="CE132" s="516"/>
      <c r="CF132" s="516"/>
      <c r="CG132" s="516"/>
      <c r="CH132" s="516"/>
      <c r="CI132" s="516"/>
      <c r="CJ132" s="516"/>
      <c r="CK132" s="516"/>
      <c r="CL132" s="516"/>
      <c r="CM132" s="516"/>
      <c r="CN132" s="516"/>
      <c r="CO132" s="516"/>
      <c r="CP132" s="516"/>
      <c r="CQ132" s="516"/>
      <c r="CR132" s="516"/>
      <c r="CS132" s="516"/>
      <c r="CT132" s="516"/>
      <c r="CU132" s="516"/>
      <c r="CV132" s="516"/>
      <c r="CW132" s="516"/>
      <c r="CX132" s="516"/>
      <c r="CY132" s="516"/>
      <c r="CZ132" s="516"/>
      <c r="DB132" s="528">
        <v>1</v>
      </c>
    </row>
    <row r="133" spans="54:106">
      <c r="BB133" s="521">
        <v>1</v>
      </c>
      <c r="BC133" s="521">
        <v>1</v>
      </c>
      <c r="BD133" s="521">
        <v>1</v>
      </c>
      <c r="BE133" s="521">
        <v>1</v>
      </c>
      <c r="BF133" s="521">
        <v>1</v>
      </c>
      <c r="BG133" s="521">
        <v>1</v>
      </c>
      <c r="BH133" s="521"/>
      <c r="BI133" s="521"/>
      <c r="BJ133" s="521"/>
      <c r="BK133" s="521"/>
      <c r="BL133" s="521"/>
      <c r="BM133" s="521"/>
      <c r="BN133" s="516"/>
      <c r="BO133" s="516"/>
      <c r="BP133" s="516"/>
      <c r="BQ133" s="516"/>
      <c r="BR133" s="516"/>
      <c r="BS133" s="516"/>
      <c r="BT133" s="1909" t="s">
        <v>3128</v>
      </c>
      <c r="BU133" s="1909"/>
      <c r="BV133" s="516"/>
      <c r="BW133" s="1907" t="s">
        <v>3129</v>
      </c>
      <c r="BX133" s="1907"/>
      <c r="BY133" s="516"/>
      <c r="BZ133" s="516"/>
      <c r="CA133" s="516"/>
      <c r="CB133" s="516"/>
      <c r="CC133" s="516"/>
      <c r="CD133" s="516"/>
      <c r="CE133" s="516"/>
      <c r="CF133" s="516"/>
      <c r="CG133" s="516"/>
      <c r="CH133" s="516"/>
      <c r="CI133" s="516"/>
      <c r="CJ133" s="516"/>
      <c r="CK133" s="516"/>
      <c r="CL133" s="516"/>
      <c r="CM133" s="516"/>
      <c r="CN133" s="516"/>
      <c r="CO133" s="516"/>
      <c r="CP133" s="516"/>
      <c r="CQ133" s="516"/>
      <c r="CR133" s="516"/>
      <c r="CS133" s="516"/>
      <c r="CT133" s="516"/>
      <c r="CU133" s="516"/>
      <c r="CV133" s="516"/>
      <c r="CW133" s="516"/>
      <c r="CX133" s="516"/>
      <c r="CY133" s="516"/>
      <c r="CZ133" s="516"/>
      <c r="DB133" s="528">
        <v>1</v>
      </c>
    </row>
    <row r="134" spans="54:106">
      <c r="BB134" s="516">
        <v>1</v>
      </c>
      <c r="BC134" s="516">
        <v>1</v>
      </c>
      <c r="BD134" s="516">
        <v>1</v>
      </c>
      <c r="BE134" s="516">
        <v>1</v>
      </c>
      <c r="BF134" s="516">
        <v>1</v>
      </c>
      <c r="BG134" s="516">
        <v>1</v>
      </c>
      <c r="BH134" s="516"/>
      <c r="BI134" s="516"/>
      <c r="BJ134" s="516"/>
      <c r="BK134" s="516"/>
      <c r="BL134" s="516"/>
      <c r="BM134" s="516"/>
      <c r="BN134" s="516"/>
      <c r="BO134" s="516"/>
      <c r="BP134" s="516"/>
      <c r="BQ134" s="516"/>
      <c r="BR134" s="516"/>
      <c r="BS134" s="516"/>
      <c r="BT134" s="2000"/>
      <c r="BU134" s="2000"/>
      <c r="BV134" s="516"/>
      <c r="BW134" s="1999"/>
      <c r="BX134" s="1999"/>
      <c r="BY134" s="516"/>
      <c r="BZ134" s="516"/>
      <c r="CA134" s="516"/>
      <c r="CB134" s="516"/>
      <c r="CC134" s="516"/>
      <c r="CD134" s="516"/>
      <c r="CE134" s="516"/>
      <c r="CF134" s="516"/>
      <c r="CG134" s="516"/>
      <c r="CH134" s="516"/>
      <c r="CI134" s="516"/>
      <c r="CJ134" s="516"/>
      <c r="CK134" s="516"/>
      <c r="CL134" s="516"/>
      <c r="CM134" s="516"/>
      <c r="CN134" s="516"/>
      <c r="CO134" s="516"/>
      <c r="CP134" s="516"/>
      <c r="CQ134" s="516"/>
      <c r="CR134" s="516"/>
      <c r="CS134" s="516"/>
      <c r="CT134" s="516"/>
      <c r="CU134" s="516"/>
      <c r="CV134" s="516"/>
      <c r="CW134" s="516"/>
      <c r="CX134" s="516"/>
      <c r="CY134" s="516"/>
      <c r="CZ134" s="516"/>
      <c r="DB134" s="528">
        <v>1</v>
      </c>
    </row>
    <row r="135" spans="54:106" ht="16.5" thickBot="1">
      <c r="BB135" s="516">
        <v>1</v>
      </c>
      <c r="BC135" s="516">
        <v>1</v>
      </c>
      <c r="BD135" s="516">
        <v>1</v>
      </c>
      <c r="BE135" s="516">
        <v>1</v>
      </c>
      <c r="BF135" s="516">
        <v>1</v>
      </c>
      <c r="BG135" s="516">
        <v>1</v>
      </c>
      <c r="BH135" s="516"/>
      <c r="BI135" s="516"/>
      <c r="BJ135" s="516"/>
      <c r="BK135" s="516"/>
      <c r="BL135" s="516"/>
      <c r="BM135" s="516"/>
      <c r="BN135" s="516"/>
      <c r="BO135" s="516"/>
      <c r="BP135" s="516"/>
      <c r="BQ135" s="516"/>
      <c r="BR135" s="516"/>
      <c r="BS135" s="516"/>
      <c r="BT135" s="516"/>
      <c r="BU135" s="516"/>
      <c r="BV135" s="516"/>
      <c r="BW135" s="908"/>
      <c r="BX135" s="908"/>
      <c r="BY135" s="516"/>
      <c r="BZ135" s="516"/>
      <c r="CA135" s="516"/>
      <c r="CB135" s="516"/>
      <c r="CC135" s="516"/>
      <c r="CD135" s="516"/>
      <c r="CE135" s="516"/>
      <c r="CF135" s="516"/>
      <c r="CG135" s="516"/>
      <c r="CH135" s="516"/>
      <c r="CI135" s="516"/>
      <c r="CJ135" s="516"/>
      <c r="CK135" s="516"/>
      <c r="CL135" s="516"/>
      <c r="CM135" s="516"/>
      <c r="CN135" s="516"/>
      <c r="CO135" s="516"/>
      <c r="CP135" s="516"/>
      <c r="CQ135" s="516"/>
      <c r="CR135" s="516"/>
      <c r="CS135" s="516"/>
      <c r="CT135" s="516"/>
      <c r="CU135" s="516"/>
      <c r="CV135" s="516"/>
      <c r="CW135" s="516"/>
      <c r="CX135" s="516"/>
      <c r="CY135" s="516"/>
      <c r="CZ135" s="516"/>
      <c r="DB135" s="528">
        <v>1</v>
      </c>
    </row>
    <row r="136" spans="54:106">
      <c r="BB136" s="516">
        <v>1</v>
      </c>
      <c r="BC136" s="516">
        <v>1</v>
      </c>
      <c r="BD136" s="516">
        <v>1</v>
      </c>
      <c r="BE136" s="516">
        <v>1</v>
      </c>
      <c r="BF136" s="516">
        <v>1</v>
      </c>
      <c r="BG136" s="516">
        <v>1</v>
      </c>
      <c r="BH136" s="516"/>
      <c r="BI136" s="516"/>
      <c r="BJ136" s="516"/>
      <c r="BK136" s="516"/>
      <c r="BL136" s="516"/>
      <c r="BM136" s="516"/>
      <c r="BN136" s="516"/>
      <c r="BO136" s="516"/>
      <c r="BP136" s="516"/>
      <c r="BQ136" s="516"/>
      <c r="BR136" s="516"/>
      <c r="BS136" s="516"/>
      <c r="BT136" s="516"/>
      <c r="BU136" s="516"/>
      <c r="BV136" s="516"/>
      <c r="BW136" s="1907" t="s">
        <v>3116</v>
      </c>
      <c r="BX136" s="1907"/>
      <c r="BY136" s="516"/>
      <c r="BZ136" s="516"/>
      <c r="CA136" s="516"/>
      <c r="CB136" s="516"/>
      <c r="CC136" s="516"/>
      <c r="CD136" s="516"/>
      <c r="CE136" s="516"/>
      <c r="CF136" s="516"/>
      <c r="CG136" s="516"/>
      <c r="CH136" s="516"/>
      <c r="CI136" s="516"/>
      <c r="CJ136" s="516"/>
      <c r="CK136" s="516"/>
      <c r="CL136" s="516"/>
      <c r="CM136" s="516"/>
      <c r="CN136" s="516"/>
      <c r="CO136" s="516"/>
      <c r="CP136" s="516"/>
      <c r="CQ136" s="516"/>
      <c r="CR136" s="516"/>
      <c r="CS136" s="516"/>
      <c r="CT136" s="516"/>
      <c r="CU136" s="516"/>
      <c r="CV136" s="516"/>
      <c r="CW136" s="516"/>
      <c r="CX136" s="516"/>
      <c r="CY136" s="516"/>
      <c r="CZ136" s="516"/>
      <c r="DB136" s="528">
        <v>1</v>
      </c>
    </row>
    <row r="137" spans="54:106">
      <c r="BB137" s="516">
        <v>1</v>
      </c>
      <c r="BC137" s="516">
        <v>1</v>
      </c>
      <c r="BD137" s="516">
        <v>1</v>
      </c>
      <c r="BE137" s="516">
        <v>1</v>
      </c>
      <c r="BF137" s="516">
        <v>1</v>
      </c>
      <c r="BG137" s="516">
        <v>1</v>
      </c>
      <c r="BH137" s="516"/>
      <c r="BI137" s="516"/>
      <c r="BJ137" s="516"/>
      <c r="BK137" s="516"/>
      <c r="BL137" s="516"/>
      <c r="BM137" s="516"/>
      <c r="BN137" s="516"/>
      <c r="BO137" s="516"/>
      <c r="BP137" s="516"/>
      <c r="BQ137" s="516"/>
      <c r="BR137" s="516"/>
      <c r="BS137" s="516"/>
      <c r="BT137" s="516"/>
      <c r="BU137" s="516"/>
      <c r="BV137" s="516"/>
      <c r="BW137" s="1999"/>
      <c r="BX137" s="1999"/>
      <c r="BY137" s="516"/>
      <c r="BZ137" s="516"/>
      <c r="CA137" s="516"/>
      <c r="CB137" s="516"/>
      <c r="CC137" s="516"/>
      <c r="CD137" s="516"/>
      <c r="CE137" s="516"/>
      <c r="CF137" s="516"/>
      <c r="CG137" s="516"/>
      <c r="CH137" s="516"/>
      <c r="CI137" s="516"/>
      <c r="CJ137" s="516"/>
      <c r="CK137" s="516"/>
      <c r="CL137" s="516"/>
      <c r="CM137" s="516"/>
      <c r="CN137" s="516"/>
      <c r="CO137" s="516"/>
      <c r="CP137" s="516"/>
      <c r="CQ137" s="516"/>
      <c r="CR137" s="516"/>
      <c r="CS137" s="516"/>
      <c r="CT137" s="516"/>
      <c r="CU137" s="516"/>
      <c r="CV137" s="516"/>
      <c r="CW137" s="516"/>
      <c r="CX137" s="516"/>
      <c r="CY137" s="516"/>
      <c r="CZ137" s="516"/>
      <c r="DB137" s="528">
        <v>1</v>
      </c>
    </row>
    <row r="138" spans="54:106" ht="16.5" thickBot="1">
      <c r="BB138" s="516">
        <v>1</v>
      </c>
      <c r="BC138" s="516">
        <v>1</v>
      </c>
      <c r="BD138" s="516">
        <v>1</v>
      </c>
      <c r="BE138" s="516">
        <v>1</v>
      </c>
      <c r="BF138" s="516">
        <v>1</v>
      </c>
      <c r="BG138" s="516">
        <v>1</v>
      </c>
      <c r="BH138" s="516"/>
      <c r="BI138" s="516"/>
      <c r="BJ138" s="516"/>
      <c r="BK138" s="516"/>
      <c r="BL138" s="516"/>
      <c r="BM138" s="516"/>
      <c r="BN138" s="516"/>
      <c r="BO138" s="516"/>
      <c r="BP138" s="516"/>
      <c r="BQ138" s="516"/>
      <c r="BR138" s="516"/>
      <c r="BS138" s="516"/>
      <c r="BT138" s="516"/>
      <c r="BU138" s="516"/>
      <c r="BV138" s="516"/>
      <c r="BW138" s="908"/>
      <c r="BX138" s="908"/>
      <c r="BY138" s="516"/>
      <c r="BZ138" s="516"/>
      <c r="CA138" s="516"/>
      <c r="CB138" s="516"/>
      <c r="CC138" s="516"/>
      <c r="CD138" s="516"/>
      <c r="CE138" s="516"/>
      <c r="CF138" s="516"/>
      <c r="CG138" s="516"/>
      <c r="CH138" s="516"/>
      <c r="CI138" s="516"/>
      <c r="CJ138" s="516"/>
      <c r="CK138" s="516"/>
      <c r="CL138" s="516"/>
      <c r="CM138" s="516"/>
      <c r="CN138" s="516"/>
      <c r="CO138" s="516"/>
      <c r="CP138" s="516"/>
      <c r="CQ138" s="516"/>
      <c r="CR138" s="516"/>
      <c r="CS138" s="516"/>
      <c r="CT138" s="516"/>
      <c r="CU138" s="516"/>
      <c r="CV138" s="516"/>
      <c r="CW138" s="516"/>
      <c r="CX138" s="516"/>
      <c r="CY138" s="516"/>
      <c r="CZ138" s="516"/>
      <c r="DB138" s="528">
        <v>1</v>
      </c>
    </row>
    <row r="139" spans="54:106">
      <c r="BB139" s="516">
        <v>1</v>
      </c>
      <c r="BC139" s="516">
        <v>1</v>
      </c>
      <c r="BD139" s="516">
        <v>1</v>
      </c>
      <c r="BE139" s="516">
        <v>1</v>
      </c>
      <c r="BF139" s="516">
        <v>1</v>
      </c>
      <c r="BG139" s="516">
        <v>1</v>
      </c>
      <c r="BH139" s="516"/>
      <c r="BI139" s="516"/>
      <c r="BJ139" s="516"/>
      <c r="BK139" s="516"/>
      <c r="BL139" s="516"/>
      <c r="BM139" s="516"/>
      <c r="BN139" s="516"/>
      <c r="BO139" s="516"/>
      <c r="BP139" s="516"/>
      <c r="BQ139" s="516"/>
      <c r="BR139" s="516"/>
      <c r="BS139" s="516"/>
      <c r="BT139" s="516"/>
      <c r="BU139" s="516"/>
      <c r="BV139" s="516"/>
      <c r="BW139" s="1907" t="s">
        <v>3130</v>
      </c>
      <c r="BX139" s="1907"/>
      <c r="BY139" s="516"/>
      <c r="BZ139" s="516"/>
      <c r="CA139" s="516"/>
      <c r="CB139" s="516"/>
      <c r="CC139" s="516"/>
      <c r="CD139" s="516"/>
      <c r="CE139" s="516"/>
      <c r="CF139" s="516"/>
      <c r="CG139" s="516"/>
      <c r="CH139" s="516"/>
      <c r="CI139" s="516"/>
      <c r="CJ139" s="516"/>
      <c r="CK139" s="516"/>
      <c r="CL139" s="516"/>
      <c r="CM139" s="516"/>
      <c r="CN139" s="516"/>
      <c r="CO139" s="516"/>
      <c r="CP139" s="516"/>
      <c r="CQ139" s="516"/>
      <c r="CR139" s="516"/>
      <c r="CS139" s="516"/>
      <c r="CT139" s="516"/>
      <c r="CU139" s="516"/>
      <c r="CV139" s="516"/>
      <c r="CW139" s="516"/>
      <c r="CX139" s="516"/>
      <c r="CY139" s="516"/>
      <c r="CZ139" s="516"/>
      <c r="DB139" s="528">
        <v>1</v>
      </c>
    </row>
    <row r="140" spans="54:106">
      <c r="BB140" s="516">
        <v>1</v>
      </c>
      <c r="BC140" s="516">
        <v>1</v>
      </c>
      <c r="BD140" s="516">
        <v>1</v>
      </c>
      <c r="BE140" s="516">
        <v>1</v>
      </c>
      <c r="BF140" s="516">
        <v>1</v>
      </c>
      <c r="BG140" s="516">
        <v>1</v>
      </c>
      <c r="BH140" s="516"/>
      <c r="BI140" s="516"/>
      <c r="BJ140" s="516"/>
      <c r="BK140" s="516"/>
      <c r="BL140" s="516"/>
      <c r="BM140" s="516"/>
      <c r="BN140" s="516"/>
      <c r="BO140" s="516"/>
      <c r="BP140" s="516"/>
      <c r="BQ140" s="516"/>
      <c r="BR140" s="516"/>
      <c r="BS140" s="516"/>
      <c r="BT140" s="516"/>
      <c r="BU140" s="516"/>
      <c r="BV140" s="516"/>
      <c r="BW140" s="1999"/>
      <c r="BX140" s="1999"/>
      <c r="BY140" s="516"/>
      <c r="BZ140" s="516"/>
      <c r="CA140" s="516"/>
      <c r="CB140" s="516"/>
      <c r="CC140" s="516"/>
      <c r="CD140" s="516"/>
      <c r="CE140" s="516"/>
      <c r="CF140" s="516"/>
      <c r="CG140" s="516"/>
      <c r="CH140" s="516"/>
      <c r="CI140" s="516"/>
      <c r="CJ140" s="516"/>
      <c r="CK140" s="516"/>
      <c r="CL140" s="516"/>
      <c r="CM140" s="516"/>
      <c r="CN140" s="516"/>
      <c r="CO140" s="516"/>
      <c r="CP140" s="516"/>
      <c r="CQ140" s="516"/>
      <c r="CR140" s="516"/>
      <c r="CS140" s="516"/>
      <c r="CT140" s="516"/>
      <c r="CU140" s="516"/>
      <c r="CV140" s="516"/>
      <c r="CW140" s="516"/>
      <c r="CX140" s="516"/>
      <c r="CY140" s="516"/>
      <c r="CZ140" s="516"/>
      <c r="DB140" s="528">
        <v>1</v>
      </c>
    </row>
    <row r="141" spans="54:106" ht="16.5" thickBot="1">
      <c r="BB141" s="516">
        <v>1</v>
      </c>
      <c r="BC141" s="516">
        <v>1</v>
      </c>
      <c r="BD141" s="516">
        <v>1</v>
      </c>
      <c r="BE141" s="516">
        <v>1</v>
      </c>
      <c r="BF141" s="516">
        <v>1</v>
      </c>
      <c r="BG141" s="516">
        <v>1</v>
      </c>
      <c r="BH141" s="516"/>
      <c r="BI141" s="516"/>
      <c r="BJ141" s="516"/>
      <c r="BK141" s="516"/>
      <c r="BL141" s="516"/>
      <c r="BM141" s="516"/>
      <c r="BN141" s="516"/>
      <c r="BO141" s="516"/>
      <c r="BP141" s="516"/>
      <c r="BQ141" s="516"/>
      <c r="BR141" s="516"/>
      <c r="BS141" s="516"/>
      <c r="BT141" s="516"/>
      <c r="BU141" s="516"/>
      <c r="BV141" s="516"/>
      <c r="BW141" s="908"/>
      <c r="BX141" s="908"/>
      <c r="BY141" s="516"/>
      <c r="BZ141" s="516"/>
      <c r="CA141" s="516"/>
      <c r="CB141" s="516"/>
      <c r="CC141" s="516"/>
      <c r="CD141" s="516"/>
      <c r="CE141" s="516"/>
      <c r="CF141" s="516"/>
      <c r="CG141" s="516"/>
      <c r="CH141" s="516"/>
      <c r="CI141" s="516"/>
      <c r="CJ141" s="516"/>
      <c r="CK141" s="516"/>
      <c r="CL141" s="516"/>
      <c r="CM141" s="516"/>
      <c r="CN141" s="516"/>
      <c r="CO141" s="516"/>
      <c r="CP141" s="516"/>
      <c r="CQ141" s="516"/>
      <c r="CR141" s="516"/>
      <c r="CS141" s="516"/>
      <c r="CT141" s="516"/>
      <c r="CU141" s="516"/>
      <c r="CV141" s="516"/>
      <c r="CW141" s="516"/>
      <c r="CX141" s="516"/>
      <c r="CY141" s="516"/>
      <c r="CZ141" s="516"/>
      <c r="DB141" s="528">
        <v>1</v>
      </c>
    </row>
    <row r="142" spans="54:106">
      <c r="BB142" s="516">
        <v>1</v>
      </c>
      <c r="BC142" s="516">
        <v>1</v>
      </c>
      <c r="BD142" s="516">
        <v>1</v>
      </c>
      <c r="BE142" s="516">
        <v>1</v>
      </c>
      <c r="BF142" s="516">
        <v>1</v>
      </c>
      <c r="BG142" s="516">
        <v>1</v>
      </c>
      <c r="BH142" s="516"/>
      <c r="BI142" s="516"/>
      <c r="BJ142" s="516"/>
      <c r="BK142" s="516"/>
      <c r="BL142" s="516"/>
      <c r="BM142" s="516"/>
      <c r="BN142" s="516"/>
      <c r="BO142" s="516"/>
      <c r="BP142" s="516"/>
      <c r="BQ142" s="516"/>
      <c r="BR142" s="516"/>
      <c r="BS142" s="516"/>
      <c r="BT142" s="516"/>
      <c r="BU142" s="516"/>
      <c r="BV142" s="516"/>
      <c r="BW142" s="1907" t="s">
        <v>3118</v>
      </c>
      <c r="BX142" s="1907"/>
      <c r="BY142" s="516"/>
      <c r="BZ142" s="516"/>
      <c r="CA142" s="516"/>
      <c r="CB142" s="516"/>
      <c r="CC142" s="516"/>
      <c r="CD142" s="516"/>
      <c r="CE142" s="516"/>
      <c r="CF142" s="516"/>
      <c r="CG142" s="516"/>
      <c r="CH142" s="516"/>
      <c r="CI142" s="516"/>
      <c r="CJ142" s="516"/>
      <c r="CK142" s="516"/>
      <c r="CL142" s="516"/>
      <c r="CM142" s="516"/>
      <c r="CN142" s="516"/>
      <c r="CO142" s="516"/>
      <c r="CP142" s="516"/>
      <c r="CQ142" s="516"/>
      <c r="CR142" s="516"/>
      <c r="CS142" s="516"/>
      <c r="CT142" s="516"/>
      <c r="CU142" s="516"/>
      <c r="CV142" s="516"/>
      <c r="CW142" s="516"/>
      <c r="CX142" s="516"/>
      <c r="CY142" s="516"/>
      <c r="CZ142" s="516"/>
      <c r="DB142" s="528">
        <v>1</v>
      </c>
    </row>
    <row r="143" spans="54:106">
      <c r="BB143" s="516">
        <v>1</v>
      </c>
      <c r="BC143" s="516">
        <v>1</v>
      </c>
      <c r="BD143" s="516">
        <v>1</v>
      </c>
      <c r="BE143" s="516">
        <v>1</v>
      </c>
      <c r="BF143" s="516">
        <v>1</v>
      </c>
      <c r="BG143" s="516">
        <v>1</v>
      </c>
      <c r="BH143" s="516"/>
      <c r="BI143" s="516"/>
      <c r="BJ143" s="516"/>
      <c r="BK143" s="516"/>
      <c r="BL143" s="516"/>
      <c r="BM143" s="516"/>
      <c r="BN143" s="516"/>
      <c r="BO143" s="516"/>
      <c r="BP143" s="516"/>
      <c r="BQ143" s="516"/>
      <c r="BR143" s="516"/>
      <c r="BS143" s="516"/>
      <c r="BT143" s="516"/>
      <c r="BU143" s="516"/>
      <c r="BV143" s="516"/>
      <c r="BW143" s="1999"/>
      <c r="BX143" s="1999"/>
      <c r="BY143" s="516"/>
      <c r="BZ143" s="516"/>
      <c r="CA143" s="516"/>
      <c r="CB143" s="516"/>
      <c r="CC143" s="516"/>
      <c r="CD143" s="516"/>
      <c r="CE143" s="516"/>
      <c r="CF143" s="516"/>
      <c r="CG143" s="516"/>
      <c r="CH143" s="516"/>
      <c r="CI143" s="516"/>
      <c r="CJ143" s="516"/>
      <c r="CK143" s="516"/>
      <c r="CL143" s="516"/>
      <c r="CM143" s="516"/>
      <c r="CN143" s="516"/>
      <c r="CO143" s="516"/>
      <c r="CP143" s="516"/>
      <c r="CQ143" s="516"/>
      <c r="CR143" s="516"/>
      <c r="CS143" s="516"/>
      <c r="CT143" s="516"/>
      <c r="CU143" s="516"/>
      <c r="CV143" s="516"/>
      <c r="CW143" s="516"/>
      <c r="CX143" s="516"/>
      <c r="CY143" s="516"/>
      <c r="CZ143" s="516"/>
      <c r="DB143" s="528">
        <v>1</v>
      </c>
    </row>
    <row r="144" spans="54:106" ht="16.5" thickBot="1">
      <c r="BB144" s="516">
        <v>1</v>
      </c>
      <c r="BC144" s="516">
        <v>1</v>
      </c>
      <c r="BD144" s="516">
        <v>1</v>
      </c>
      <c r="BE144" s="516">
        <v>1</v>
      </c>
      <c r="BF144" s="516">
        <v>1</v>
      </c>
      <c r="BG144" s="516">
        <v>1</v>
      </c>
      <c r="BH144" s="516"/>
      <c r="BI144" s="516"/>
      <c r="BJ144" s="516"/>
      <c r="BK144" s="516"/>
      <c r="BL144" s="516"/>
      <c r="BM144" s="516"/>
      <c r="BN144" s="516"/>
      <c r="BO144" s="516"/>
      <c r="BP144" s="516"/>
      <c r="BQ144" s="516"/>
      <c r="BR144" s="516"/>
      <c r="BS144" s="516"/>
      <c r="BT144" s="516"/>
      <c r="BU144" s="516"/>
      <c r="BV144" s="516"/>
      <c r="BW144" s="908"/>
      <c r="BX144" s="908"/>
      <c r="BY144" s="516"/>
      <c r="BZ144" s="516"/>
      <c r="CA144" s="516"/>
      <c r="CB144" s="516"/>
      <c r="CC144" s="516"/>
      <c r="CD144" s="516"/>
      <c r="CE144" s="516"/>
      <c r="CF144" s="516"/>
      <c r="CG144" s="516"/>
      <c r="CH144" s="516"/>
      <c r="CI144" s="516"/>
      <c r="CJ144" s="516"/>
      <c r="CK144" s="516"/>
      <c r="CL144" s="516"/>
      <c r="CM144" s="516"/>
      <c r="CN144" s="516"/>
      <c r="CO144" s="516"/>
      <c r="CP144" s="516"/>
      <c r="CQ144" s="516"/>
      <c r="CR144" s="516"/>
      <c r="CS144" s="516"/>
      <c r="CT144" s="516"/>
      <c r="CU144" s="516"/>
      <c r="CV144" s="516"/>
      <c r="CW144" s="516"/>
      <c r="CX144" s="516"/>
      <c r="CY144" s="516"/>
      <c r="CZ144" s="516"/>
      <c r="DB144" s="528">
        <v>1</v>
      </c>
    </row>
    <row r="145" spans="54:106">
      <c r="BB145" s="516">
        <v>1</v>
      </c>
      <c r="BC145" s="516">
        <v>1</v>
      </c>
      <c r="BD145" s="516">
        <v>1</v>
      </c>
      <c r="BE145" s="516">
        <v>1</v>
      </c>
      <c r="BF145" s="516">
        <v>1</v>
      </c>
      <c r="BG145" s="516">
        <v>1</v>
      </c>
      <c r="BH145" s="516"/>
      <c r="BI145" s="516"/>
      <c r="BJ145" s="516"/>
      <c r="BK145" s="516"/>
      <c r="BL145" s="516"/>
      <c r="BM145" s="516"/>
      <c r="BN145" s="516"/>
      <c r="BO145" s="516"/>
      <c r="BP145" s="516"/>
      <c r="BQ145" s="516"/>
      <c r="BR145" s="516"/>
      <c r="BS145" s="516"/>
      <c r="BT145" s="516"/>
      <c r="BU145" s="516"/>
      <c r="BV145" s="516"/>
      <c r="BW145" s="1907" t="s">
        <v>3120</v>
      </c>
      <c r="BX145" s="1907"/>
      <c r="BY145" s="516"/>
      <c r="BZ145" s="516"/>
      <c r="CA145" s="516"/>
      <c r="CB145" s="516"/>
      <c r="CC145" s="516"/>
      <c r="CD145" s="516"/>
      <c r="CE145" s="516"/>
      <c r="CF145" s="516"/>
      <c r="CG145" s="516"/>
      <c r="CH145" s="516"/>
      <c r="CI145" s="516"/>
      <c r="CJ145" s="516"/>
      <c r="CK145" s="516"/>
      <c r="CL145" s="516"/>
      <c r="CM145" s="516"/>
      <c r="CN145" s="516"/>
      <c r="CO145" s="516"/>
      <c r="CP145" s="516"/>
      <c r="CQ145" s="516"/>
      <c r="CR145" s="516"/>
      <c r="CS145" s="516"/>
      <c r="CT145" s="516"/>
      <c r="CU145" s="516"/>
      <c r="CV145" s="516"/>
      <c r="CW145" s="516"/>
      <c r="CX145" s="516"/>
      <c r="CY145" s="516"/>
      <c r="CZ145" s="516"/>
      <c r="DB145" s="528">
        <v>1</v>
      </c>
    </row>
    <row r="146" spans="54:106">
      <c r="BB146" s="516">
        <v>1</v>
      </c>
      <c r="BC146" s="516">
        <v>1</v>
      </c>
      <c r="BD146" s="516">
        <v>1</v>
      </c>
      <c r="BE146" s="516">
        <v>1</v>
      </c>
      <c r="BF146" s="516">
        <v>1</v>
      </c>
      <c r="BG146" s="516">
        <v>1</v>
      </c>
      <c r="BH146" s="516"/>
      <c r="BI146" s="516"/>
      <c r="BJ146" s="516"/>
      <c r="BK146" s="516"/>
      <c r="BL146" s="516"/>
      <c r="BM146" s="516"/>
      <c r="BN146" s="516"/>
      <c r="BO146" s="516"/>
      <c r="BP146" s="516"/>
      <c r="BQ146" s="516"/>
      <c r="BR146" s="516"/>
      <c r="BS146" s="516"/>
      <c r="BT146" s="516"/>
      <c r="BU146" s="516"/>
      <c r="BV146" s="516"/>
      <c r="BW146" s="1999"/>
      <c r="BX146" s="1999"/>
      <c r="BY146" s="516"/>
      <c r="BZ146" s="516"/>
      <c r="CA146" s="516"/>
      <c r="CB146" s="516"/>
      <c r="CC146" s="516"/>
      <c r="CD146" s="516"/>
      <c r="CE146" s="516"/>
      <c r="CF146" s="516"/>
      <c r="CG146" s="516"/>
      <c r="CH146" s="516"/>
      <c r="CI146" s="516"/>
      <c r="CJ146" s="516"/>
      <c r="CK146" s="516"/>
      <c r="CL146" s="516"/>
      <c r="CM146" s="516"/>
      <c r="CN146" s="516"/>
      <c r="CO146" s="516"/>
      <c r="CP146" s="516"/>
      <c r="CQ146" s="516"/>
      <c r="CR146" s="516"/>
      <c r="CS146" s="516"/>
      <c r="CT146" s="516"/>
      <c r="CU146" s="516"/>
      <c r="CV146" s="516"/>
      <c r="CW146" s="516"/>
      <c r="CX146" s="516"/>
      <c r="CY146" s="516"/>
      <c r="CZ146" s="516"/>
      <c r="DB146" s="528">
        <v>1</v>
      </c>
    </row>
    <row r="147" spans="54:106" ht="16.5" thickBot="1">
      <c r="BB147" s="516">
        <v>1</v>
      </c>
      <c r="BC147" s="516">
        <v>1</v>
      </c>
      <c r="BD147" s="516">
        <v>1</v>
      </c>
      <c r="BE147" s="516">
        <v>1</v>
      </c>
      <c r="BF147" s="516">
        <v>1</v>
      </c>
      <c r="BG147" s="516">
        <v>1</v>
      </c>
      <c r="BH147" s="516"/>
      <c r="BI147" s="516"/>
      <c r="BJ147" s="516"/>
      <c r="BK147" s="516"/>
      <c r="BL147" s="516"/>
      <c r="BM147" s="516"/>
      <c r="BN147" s="516"/>
      <c r="BO147" s="516"/>
      <c r="BP147" s="516"/>
      <c r="BQ147" s="516"/>
      <c r="BR147" s="516"/>
      <c r="BS147" s="516"/>
      <c r="BT147" s="516"/>
      <c r="BU147" s="516"/>
      <c r="BV147" s="516"/>
      <c r="BW147" s="908"/>
      <c r="BX147" s="908"/>
      <c r="BY147" s="516"/>
      <c r="BZ147" s="516"/>
      <c r="CA147" s="516"/>
      <c r="CB147" s="516"/>
      <c r="CC147" s="516"/>
      <c r="CD147" s="516"/>
      <c r="CE147" s="516"/>
      <c r="CF147" s="516"/>
      <c r="CG147" s="516"/>
      <c r="CH147" s="516"/>
      <c r="CI147" s="516"/>
      <c r="CJ147" s="516"/>
      <c r="CK147" s="516"/>
      <c r="CL147" s="516"/>
      <c r="CM147" s="516"/>
      <c r="CN147" s="516"/>
      <c r="CO147" s="516"/>
      <c r="CP147" s="516"/>
      <c r="CQ147" s="516"/>
      <c r="CR147" s="516"/>
      <c r="CS147" s="516"/>
      <c r="CT147" s="516"/>
      <c r="CU147" s="516"/>
      <c r="CV147" s="516"/>
      <c r="CW147" s="516"/>
      <c r="CX147" s="516"/>
      <c r="CY147" s="516"/>
      <c r="CZ147" s="516"/>
      <c r="DB147" s="528">
        <v>1</v>
      </c>
    </row>
    <row r="148" spans="54:106">
      <c r="BB148" s="516">
        <v>1</v>
      </c>
      <c r="BC148" s="516">
        <v>1</v>
      </c>
      <c r="BD148" s="516">
        <v>1</v>
      </c>
      <c r="BE148" s="516">
        <v>1</v>
      </c>
      <c r="BF148" s="516">
        <v>1</v>
      </c>
      <c r="BG148" s="516">
        <v>1</v>
      </c>
      <c r="BH148" s="516"/>
      <c r="BI148" s="516"/>
      <c r="BJ148" s="516"/>
      <c r="BK148" s="516"/>
      <c r="BL148" s="516"/>
      <c r="BM148" s="516"/>
      <c r="BN148" s="516"/>
      <c r="BO148" s="516"/>
      <c r="BP148" s="516"/>
      <c r="BQ148" s="516"/>
      <c r="BR148" s="516"/>
      <c r="BS148" s="516"/>
      <c r="BT148" s="516"/>
      <c r="BU148" s="516"/>
      <c r="BV148" s="516"/>
      <c r="BW148" s="1907" t="s">
        <v>369</v>
      </c>
      <c r="BX148" s="1907"/>
      <c r="BY148" s="516"/>
      <c r="BZ148" s="516"/>
      <c r="CA148" s="516"/>
      <c r="CB148" s="516"/>
      <c r="CC148" s="516"/>
      <c r="CD148" s="516"/>
      <c r="CE148" s="516"/>
      <c r="CF148" s="516"/>
      <c r="CG148" s="516"/>
      <c r="CH148" s="516"/>
      <c r="CI148" s="516"/>
      <c r="CJ148" s="516"/>
      <c r="CK148" s="516"/>
      <c r="CL148" s="516"/>
      <c r="CM148" s="516"/>
      <c r="CN148" s="516"/>
      <c r="CO148" s="516"/>
      <c r="CP148" s="516"/>
      <c r="CQ148" s="516"/>
      <c r="CR148" s="516"/>
      <c r="CS148" s="516"/>
      <c r="CT148" s="516"/>
      <c r="CU148" s="516"/>
      <c r="CV148" s="516"/>
      <c r="CW148" s="516"/>
      <c r="CX148" s="516"/>
      <c r="CY148" s="516"/>
      <c r="CZ148" s="516"/>
      <c r="DB148" s="528">
        <v>1</v>
      </c>
    </row>
    <row r="149" spans="54:106">
      <c r="BB149" s="516">
        <v>1</v>
      </c>
      <c r="BC149" s="516">
        <v>1</v>
      </c>
      <c r="BD149" s="516">
        <v>1</v>
      </c>
      <c r="BE149" s="516">
        <v>1</v>
      </c>
      <c r="BF149" s="516">
        <v>1</v>
      </c>
      <c r="BG149" s="516">
        <v>1</v>
      </c>
      <c r="BH149" s="516"/>
      <c r="BI149" s="516"/>
      <c r="BJ149" s="516"/>
      <c r="BK149" s="516"/>
      <c r="BL149" s="516"/>
      <c r="BM149" s="516"/>
      <c r="BN149" s="516"/>
      <c r="BO149" s="516"/>
      <c r="BP149" s="516"/>
      <c r="BQ149" s="516"/>
      <c r="BR149" s="516"/>
      <c r="BS149" s="516"/>
      <c r="BT149" s="516"/>
      <c r="BU149" s="516"/>
      <c r="BV149" s="516"/>
      <c r="BW149" s="1999"/>
      <c r="BX149" s="1999"/>
      <c r="BY149" s="516"/>
      <c r="BZ149" s="516"/>
      <c r="CA149" s="516"/>
      <c r="CB149" s="516"/>
      <c r="CC149" s="516"/>
      <c r="CD149" s="516"/>
      <c r="CE149" s="516"/>
      <c r="CF149" s="516"/>
      <c r="CG149" s="516"/>
      <c r="CH149" s="516"/>
      <c r="CI149" s="516"/>
      <c r="CJ149" s="516"/>
      <c r="CK149" s="516"/>
      <c r="CL149" s="516"/>
      <c r="CM149" s="516"/>
      <c r="CN149" s="516"/>
      <c r="CO149" s="516"/>
      <c r="CP149" s="516"/>
      <c r="CQ149" s="516"/>
      <c r="CR149" s="516"/>
      <c r="CS149" s="516"/>
      <c r="CT149" s="516"/>
      <c r="CU149" s="516"/>
      <c r="CV149" s="516"/>
      <c r="CW149" s="516"/>
      <c r="CX149" s="516"/>
      <c r="CY149" s="516"/>
      <c r="CZ149" s="516"/>
      <c r="DB149" s="528">
        <v>1</v>
      </c>
    </row>
    <row r="150" spans="54:106" ht="16.5" thickBot="1">
      <c r="BB150" s="516">
        <v>1</v>
      </c>
      <c r="BC150" s="516">
        <v>1</v>
      </c>
      <c r="BD150" s="516">
        <v>1</v>
      </c>
      <c r="BE150" s="516">
        <v>1</v>
      </c>
      <c r="BF150" s="516">
        <v>1</v>
      </c>
      <c r="BG150" s="516">
        <v>1</v>
      </c>
      <c r="BH150" s="516"/>
      <c r="BI150" s="516"/>
      <c r="BJ150" s="516"/>
      <c r="BK150" s="516"/>
      <c r="BL150" s="516"/>
      <c r="BM150" s="516"/>
      <c r="BN150" s="516"/>
      <c r="BO150" s="516"/>
      <c r="BP150" s="516"/>
      <c r="BQ150" s="516"/>
      <c r="BR150" s="516"/>
      <c r="BS150" s="516"/>
      <c r="BT150" s="516"/>
      <c r="BU150" s="516"/>
      <c r="BV150" s="516"/>
      <c r="BW150" s="908"/>
      <c r="BX150" s="908"/>
      <c r="BY150" s="516"/>
      <c r="BZ150" s="516"/>
      <c r="CA150" s="516"/>
      <c r="CB150" s="516"/>
      <c r="CC150" s="516"/>
      <c r="CD150" s="516"/>
      <c r="CE150" s="516"/>
      <c r="CF150" s="516"/>
      <c r="CG150" s="516"/>
      <c r="CH150" s="516"/>
      <c r="CI150" s="516"/>
      <c r="CJ150" s="516"/>
      <c r="CK150" s="516"/>
      <c r="CL150" s="516"/>
      <c r="CM150" s="516"/>
      <c r="CN150" s="516"/>
      <c r="CO150" s="516"/>
      <c r="CP150" s="516"/>
      <c r="CQ150" s="516"/>
      <c r="CR150" s="516"/>
      <c r="CS150" s="516"/>
      <c r="CT150" s="516"/>
      <c r="CU150" s="516"/>
      <c r="CV150" s="516"/>
      <c r="CW150" s="516"/>
      <c r="CX150" s="516"/>
      <c r="CY150" s="516"/>
      <c r="CZ150" s="516"/>
      <c r="DB150" s="528">
        <v>1</v>
      </c>
    </row>
    <row r="151" spans="54:106">
      <c r="BB151" s="516">
        <v>1</v>
      </c>
      <c r="BC151" s="516">
        <v>1</v>
      </c>
      <c r="BD151" s="516">
        <v>1</v>
      </c>
      <c r="BE151" s="516">
        <v>1</v>
      </c>
      <c r="BF151" s="516">
        <v>1</v>
      </c>
      <c r="BG151" s="516">
        <v>1</v>
      </c>
      <c r="BH151" s="516"/>
      <c r="BI151" s="516"/>
      <c r="BJ151" s="516"/>
      <c r="BK151" s="516"/>
      <c r="BL151" s="516"/>
      <c r="BM151" s="516"/>
      <c r="BN151" s="516"/>
      <c r="BO151" s="516"/>
      <c r="BP151" s="516"/>
      <c r="BQ151" s="516"/>
      <c r="BR151" s="516"/>
      <c r="BS151" s="516"/>
      <c r="BT151" s="516"/>
      <c r="BU151" s="516"/>
      <c r="BV151" s="516"/>
      <c r="BW151" s="1907" t="s">
        <v>3122</v>
      </c>
      <c r="BX151" s="1907"/>
      <c r="BY151" s="516"/>
      <c r="BZ151" s="516"/>
      <c r="CA151" s="516"/>
      <c r="CB151" s="516"/>
      <c r="CC151" s="516"/>
      <c r="CD151" s="516"/>
      <c r="CE151" s="516"/>
      <c r="CF151" s="516"/>
      <c r="CG151" s="516"/>
      <c r="CH151" s="516"/>
      <c r="CI151" s="516"/>
      <c r="CJ151" s="516"/>
      <c r="CK151" s="516"/>
      <c r="CL151" s="516"/>
      <c r="CM151" s="516"/>
      <c r="CN151" s="516"/>
      <c r="CO151" s="516"/>
      <c r="CP151" s="516"/>
      <c r="CQ151" s="516"/>
      <c r="CR151" s="516"/>
      <c r="CS151" s="516"/>
      <c r="CT151" s="516"/>
      <c r="CU151" s="516"/>
      <c r="CV151" s="516"/>
      <c r="CW151" s="516"/>
      <c r="CX151" s="516"/>
      <c r="CY151" s="516"/>
      <c r="CZ151" s="516"/>
      <c r="DB151" s="528">
        <v>1</v>
      </c>
    </row>
    <row r="152" spans="54:106">
      <c r="BB152" s="516">
        <v>1</v>
      </c>
      <c r="BC152" s="516">
        <v>1</v>
      </c>
      <c r="BD152" s="516">
        <v>1</v>
      </c>
      <c r="BE152" s="516">
        <v>1</v>
      </c>
      <c r="BF152" s="516">
        <v>1</v>
      </c>
      <c r="BG152" s="516">
        <v>1</v>
      </c>
      <c r="BH152" s="516"/>
      <c r="BI152" s="516"/>
      <c r="BJ152" s="516"/>
      <c r="BK152" s="516"/>
      <c r="BL152" s="516"/>
      <c r="BM152" s="516"/>
      <c r="BN152" s="516"/>
      <c r="BO152" s="516"/>
      <c r="BP152" s="516"/>
      <c r="BQ152" s="516"/>
      <c r="BR152" s="516"/>
      <c r="BS152" s="516"/>
      <c r="BT152" s="516"/>
      <c r="BU152" s="516"/>
      <c r="BV152" s="516"/>
      <c r="BW152" s="1999"/>
      <c r="BX152" s="1999"/>
      <c r="BY152" s="516"/>
      <c r="BZ152" s="516"/>
      <c r="CA152" s="516"/>
      <c r="CB152" s="516"/>
      <c r="CC152" s="516"/>
      <c r="CD152" s="516"/>
      <c r="CE152" s="516"/>
      <c r="CF152" s="516"/>
      <c r="CG152" s="516"/>
      <c r="CH152" s="516"/>
      <c r="CI152" s="516"/>
      <c r="CJ152" s="516"/>
      <c r="CK152" s="516"/>
      <c r="CL152" s="516"/>
      <c r="CM152" s="516"/>
      <c r="CN152" s="516"/>
      <c r="CO152" s="516"/>
      <c r="CP152" s="516"/>
      <c r="CQ152" s="516"/>
      <c r="CR152" s="516"/>
      <c r="CS152" s="516"/>
      <c r="CT152" s="516"/>
      <c r="CU152" s="516"/>
      <c r="CV152" s="516"/>
      <c r="CW152" s="516"/>
      <c r="CX152" s="516"/>
      <c r="CY152" s="516"/>
      <c r="CZ152" s="516"/>
      <c r="DB152" s="528">
        <v>1</v>
      </c>
    </row>
    <row r="153" spans="54:106" ht="16.5" thickBot="1">
      <c r="BB153" s="516">
        <v>1</v>
      </c>
      <c r="BC153" s="516">
        <v>1</v>
      </c>
      <c r="BD153" s="516">
        <v>1</v>
      </c>
      <c r="BE153" s="516">
        <v>1</v>
      </c>
      <c r="BF153" s="516">
        <v>1</v>
      </c>
      <c r="BG153" s="516">
        <v>1</v>
      </c>
      <c r="BH153" s="516"/>
      <c r="BI153" s="516"/>
      <c r="BJ153" s="516"/>
      <c r="BK153" s="516"/>
      <c r="BL153" s="516"/>
      <c r="BM153" s="516"/>
      <c r="BN153" s="516"/>
      <c r="BO153" s="516"/>
      <c r="BP153" s="516"/>
      <c r="BQ153" s="516"/>
      <c r="BR153" s="516"/>
      <c r="BS153" s="516"/>
      <c r="BT153" s="516"/>
      <c r="BU153" s="516"/>
      <c r="BV153" s="516"/>
      <c r="BW153" s="908"/>
      <c r="BX153" s="908"/>
      <c r="BY153" s="516"/>
      <c r="BZ153" s="516"/>
      <c r="CA153" s="516"/>
      <c r="CB153" s="516"/>
      <c r="CC153" s="516"/>
      <c r="CD153" s="516"/>
      <c r="CE153" s="516"/>
      <c r="CF153" s="516"/>
      <c r="CG153" s="516"/>
      <c r="CH153" s="516"/>
      <c r="CI153" s="516"/>
      <c r="CJ153" s="516"/>
      <c r="CK153" s="516"/>
      <c r="CL153" s="516"/>
      <c r="CM153" s="516"/>
      <c r="CN153" s="516"/>
      <c r="CO153" s="516"/>
      <c r="CP153" s="516"/>
      <c r="CQ153" s="516"/>
      <c r="CR153" s="516"/>
      <c r="CS153" s="516"/>
      <c r="CT153" s="516"/>
      <c r="CU153" s="516"/>
      <c r="CV153" s="516"/>
      <c r="CW153" s="516"/>
      <c r="CX153" s="516"/>
      <c r="CY153" s="516"/>
      <c r="CZ153" s="516"/>
      <c r="DB153" s="528">
        <v>1</v>
      </c>
    </row>
    <row r="154" spans="54:106">
      <c r="BB154" s="516">
        <v>1</v>
      </c>
      <c r="BC154" s="516">
        <v>1</v>
      </c>
      <c r="BD154" s="516">
        <v>1</v>
      </c>
      <c r="BE154" s="516">
        <v>1</v>
      </c>
      <c r="BF154" s="516">
        <v>1</v>
      </c>
      <c r="BG154" s="516">
        <v>1</v>
      </c>
      <c r="BH154" s="516"/>
      <c r="BI154" s="516"/>
      <c r="BJ154" s="516"/>
      <c r="BK154" s="516"/>
      <c r="BL154" s="516"/>
      <c r="BM154" s="516"/>
      <c r="BN154" s="516"/>
      <c r="BO154" s="516"/>
      <c r="BP154" s="516"/>
      <c r="BQ154" s="516"/>
      <c r="BR154" s="516"/>
      <c r="BS154" s="516"/>
      <c r="BT154" s="516"/>
      <c r="BU154" s="516"/>
      <c r="BV154" s="516"/>
      <c r="BW154" s="1907" t="s">
        <v>3124</v>
      </c>
      <c r="BX154" s="1907"/>
      <c r="BY154" s="516"/>
      <c r="BZ154" s="516"/>
      <c r="CA154" s="516"/>
      <c r="CB154" s="516"/>
      <c r="CC154" s="516"/>
      <c r="CD154" s="516"/>
      <c r="CE154" s="516"/>
      <c r="CF154" s="516"/>
      <c r="CG154" s="516"/>
      <c r="CH154" s="516"/>
      <c r="CI154" s="516"/>
      <c r="CJ154" s="516"/>
      <c r="CK154" s="516"/>
      <c r="CL154" s="516"/>
      <c r="CM154" s="516"/>
      <c r="CN154" s="516"/>
      <c r="CO154" s="516"/>
      <c r="CP154" s="516"/>
      <c r="CQ154" s="516"/>
      <c r="CR154" s="516"/>
      <c r="CS154" s="516"/>
      <c r="CT154" s="516"/>
      <c r="CU154" s="516"/>
      <c r="CV154" s="516"/>
      <c r="CW154" s="516"/>
      <c r="CX154" s="516"/>
      <c r="CY154" s="516"/>
      <c r="CZ154" s="516"/>
      <c r="DB154" s="528">
        <v>1</v>
      </c>
    </row>
    <row r="155" spans="54:106">
      <c r="BB155" s="516">
        <v>1</v>
      </c>
      <c r="BC155" s="516">
        <v>1</v>
      </c>
      <c r="BD155" s="516">
        <v>1</v>
      </c>
      <c r="BE155" s="516">
        <v>1</v>
      </c>
      <c r="BF155" s="516">
        <v>1</v>
      </c>
      <c r="BG155" s="516">
        <v>1</v>
      </c>
      <c r="BH155" s="516"/>
      <c r="BI155" s="516"/>
      <c r="BJ155" s="516"/>
      <c r="BK155" s="516"/>
      <c r="BL155" s="516"/>
      <c r="BM155" s="516"/>
      <c r="BN155" s="516"/>
      <c r="BO155" s="516"/>
      <c r="BP155" s="516"/>
      <c r="BQ155" s="516"/>
      <c r="BR155" s="516"/>
      <c r="BS155" s="516"/>
      <c r="BT155" s="516"/>
      <c r="BU155" s="516"/>
      <c r="BV155" s="516"/>
      <c r="BW155" s="1999"/>
      <c r="BX155" s="1999"/>
      <c r="BY155" s="516"/>
      <c r="BZ155" s="516"/>
      <c r="CA155" s="516"/>
      <c r="CB155" s="516"/>
      <c r="CC155" s="516"/>
      <c r="CD155" s="516"/>
      <c r="CE155" s="516"/>
      <c r="CF155" s="516"/>
      <c r="CG155" s="516"/>
      <c r="CH155" s="516"/>
      <c r="CI155" s="516"/>
      <c r="CJ155" s="516"/>
      <c r="CK155" s="516"/>
      <c r="CL155" s="516"/>
      <c r="CM155" s="516"/>
      <c r="CN155" s="516"/>
      <c r="CO155" s="516"/>
      <c r="CP155" s="516"/>
      <c r="CQ155" s="516"/>
      <c r="CR155" s="516"/>
      <c r="CS155" s="516"/>
      <c r="CT155" s="516"/>
      <c r="CU155" s="516"/>
      <c r="CV155" s="516"/>
      <c r="CW155" s="516"/>
      <c r="CX155" s="516"/>
      <c r="CY155" s="516"/>
      <c r="CZ155" s="516"/>
      <c r="DB155" s="528">
        <v>1</v>
      </c>
    </row>
    <row r="156" spans="54:106" ht="16.5" thickBot="1">
      <c r="BB156" s="516">
        <v>1</v>
      </c>
      <c r="BC156" s="516">
        <v>1</v>
      </c>
      <c r="BD156" s="516">
        <v>1</v>
      </c>
      <c r="BE156" s="516">
        <v>1</v>
      </c>
      <c r="BF156" s="516">
        <v>1</v>
      </c>
      <c r="BG156" s="516">
        <v>1</v>
      </c>
      <c r="BH156" s="516"/>
      <c r="BI156" s="516"/>
      <c r="BJ156" s="516"/>
      <c r="BK156" s="516"/>
      <c r="BL156" s="516"/>
      <c r="BM156" s="516"/>
      <c r="BN156" s="516"/>
      <c r="BO156" s="516"/>
      <c r="BP156" s="516"/>
      <c r="BQ156" s="516"/>
      <c r="BR156" s="516"/>
      <c r="BS156" s="516"/>
      <c r="BT156" s="516"/>
      <c r="BU156" s="516"/>
      <c r="BV156" s="516"/>
      <c r="BW156" s="908"/>
      <c r="BX156" s="908"/>
      <c r="BY156" s="516"/>
      <c r="BZ156" s="516"/>
      <c r="CA156" s="516"/>
      <c r="CB156" s="516"/>
      <c r="CC156" s="516"/>
      <c r="CD156" s="516"/>
      <c r="CE156" s="516"/>
      <c r="CF156" s="516"/>
      <c r="CG156" s="516"/>
      <c r="CH156" s="516"/>
      <c r="CI156" s="516"/>
      <c r="CJ156" s="516"/>
      <c r="CK156" s="516"/>
      <c r="CL156" s="516"/>
      <c r="CM156" s="516"/>
      <c r="CN156" s="516"/>
      <c r="CO156" s="516"/>
      <c r="CP156" s="516"/>
      <c r="CQ156" s="516"/>
      <c r="CR156" s="516"/>
      <c r="CS156" s="516"/>
      <c r="CT156" s="516"/>
      <c r="CU156" s="516"/>
      <c r="CV156" s="516"/>
      <c r="CW156" s="516"/>
      <c r="CX156" s="516"/>
      <c r="CY156" s="516"/>
      <c r="CZ156" s="516"/>
      <c r="DB156" s="528">
        <v>1</v>
      </c>
    </row>
    <row r="157" spans="54:106">
      <c r="BB157" s="516">
        <v>1</v>
      </c>
      <c r="BC157" s="516">
        <v>1</v>
      </c>
      <c r="BD157" s="516">
        <v>1</v>
      </c>
      <c r="BE157" s="516">
        <v>1</v>
      </c>
      <c r="BF157" s="516">
        <v>1</v>
      </c>
      <c r="BG157" s="516">
        <v>1</v>
      </c>
      <c r="BH157" s="516"/>
      <c r="BI157" s="516"/>
      <c r="BJ157" s="516"/>
      <c r="BK157" s="516"/>
      <c r="BL157" s="516"/>
      <c r="BM157" s="516"/>
      <c r="BN157" s="516"/>
      <c r="BO157" s="516"/>
      <c r="BP157" s="516"/>
      <c r="BQ157" s="516"/>
      <c r="BR157" s="516"/>
      <c r="BS157" s="516"/>
      <c r="BT157" s="516"/>
      <c r="BU157" s="516"/>
      <c r="BV157" s="516"/>
      <c r="BW157" s="1907" t="s">
        <v>3126</v>
      </c>
      <c r="BX157" s="1907"/>
      <c r="BY157" s="516"/>
      <c r="BZ157" s="516"/>
      <c r="CA157" s="516"/>
      <c r="CB157" s="516"/>
      <c r="CC157" s="516"/>
      <c r="CD157" s="516"/>
      <c r="CE157" s="516"/>
      <c r="CF157" s="516"/>
      <c r="CG157" s="516"/>
      <c r="CH157" s="516"/>
      <c r="CI157" s="516"/>
      <c r="CJ157" s="516"/>
      <c r="CK157" s="516"/>
      <c r="CL157" s="516"/>
      <c r="CM157" s="516"/>
      <c r="CN157" s="516"/>
      <c r="CO157" s="516"/>
      <c r="CP157" s="516"/>
      <c r="CQ157" s="516"/>
      <c r="CR157" s="516"/>
      <c r="CS157" s="516"/>
      <c r="CT157" s="516"/>
      <c r="CU157" s="516"/>
      <c r="CV157" s="516"/>
      <c r="CW157" s="516"/>
      <c r="CX157" s="516"/>
      <c r="CY157" s="516"/>
      <c r="CZ157" s="516"/>
      <c r="DB157" s="528">
        <v>1</v>
      </c>
    </row>
    <row r="158" spans="54:106">
      <c r="BB158" s="516">
        <v>1</v>
      </c>
      <c r="BC158" s="516">
        <v>1</v>
      </c>
      <c r="BD158" s="516">
        <v>1</v>
      </c>
      <c r="BE158" s="516">
        <v>1</v>
      </c>
      <c r="BF158" s="516">
        <v>1</v>
      </c>
      <c r="BG158" s="516">
        <v>1</v>
      </c>
      <c r="BH158" s="516"/>
      <c r="BI158" s="516"/>
      <c r="BJ158" s="516"/>
      <c r="BK158" s="516"/>
      <c r="BL158" s="516"/>
      <c r="BM158" s="516"/>
      <c r="BN158" s="516"/>
      <c r="BO158" s="516"/>
      <c r="BP158" s="516"/>
      <c r="BQ158" s="516"/>
      <c r="BR158" s="516"/>
      <c r="BS158" s="516"/>
      <c r="BT158" s="516"/>
      <c r="BU158" s="516"/>
      <c r="BV158" s="516"/>
      <c r="BW158" s="1999"/>
      <c r="BX158" s="1999"/>
      <c r="BY158" s="516"/>
      <c r="BZ158" s="516"/>
      <c r="CA158" s="516"/>
      <c r="CB158" s="516"/>
      <c r="CC158" s="516"/>
      <c r="CD158" s="516"/>
      <c r="CE158" s="516"/>
      <c r="CF158" s="516"/>
      <c r="CG158" s="516"/>
      <c r="CH158" s="516"/>
      <c r="CI158" s="516"/>
      <c r="CJ158" s="516"/>
      <c r="CK158" s="516"/>
      <c r="CL158" s="516"/>
      <c r="CM158" s="516"/>
      <c r="CN158" s="516"/>
      <c r="CO158" s="516"/>
      <c r="CP158" s="516"/>
      <c r="CQ158" s="516"/>
      <c r="CR158" s="516"/>
      <c r="CS158" s="516"/>
      <c r="CT158" s="516"/>
      <c r="CU158" s="516"/>
      <c r="CV158" s="516"/>
      <c r="CW158" s="516"/>
      <c r="CX158" s="516"/>
      <c r="CY158" s="516"/>
      <c r="CZ158" s="516"/>
      <c r="DB158" s="528">
        <v>1</v>
      </c>
    </row>
    <row r="159" spans="54:106" ht="16.5" thickBot="1">
      <c r="BB159" s="516">
        <v>1</v>
      </c>
      <c r="BC159" s="516">
        <v>1</v>
      </c>
      <c r="BD159" s="516">
        <v>1</v>
      </c>
      <c r="BE159" s="516">
        <v>1</v>
      </c>
      <c r="BF159" s="516">
        <v>1</v>
      </c>
      <c r="BG159" s="516">
        <v>1</v>
      </c>
      <c r="BH159" s="516"/>
      <c r="BI159" s="516"/>
      <c r="BJ159" s="516"/>
      <c r="BK159" s="516"/>
      <c r="BL159" s="516"/>
      <c r="BM159" s="516"/>
      <c r="BN159" s="516"/>
      <c r="BO159" s="516"/>
      <c r="BP159" s="516"/>
      <c r="BQ159" s="516"/>
      <c r="BR159" s="516"/>
      <c r="BS159" s="516"/>
      <c r="BT159" s="516"/>
      <c r="BU159" s="516"/>
      <c r="BV159" s="516"/>
      <c r="BW159" s="908"/>
      <c r="BX159" s="908"/>
      <c r="BY159" s="516"/>
      <c r="BZ159" s="516"/>
      <c r="CA159" s="516"/>
      <c r="CB159" s="516"/>
      <c r="CC159" s="516"/>
      <c r="CD159" s="516"/>
      <c r="CE159" s="516"/>
      <c r="CF159" s="516"/>
      <c r="CG159" s="516"/>
      <c r="CH159" s="516"/>
      <c r="CI159" s="516"/>
      <c r="CJ159" s="516"/>
      <c r="CK159" s="516"/>
      <c r="CL159" s="516"/>
      <c r="CM159" s="516"/>
      <c r="CN159" s="516"/>
      <c r="CO159" s="516"/>
      <c r="CP159" s="516"/>
      <c r="CQ159" s="516"/>
      <c r="CR159" s="516"/>
      <c r="CS159" s="516"/>
      <c r="CT159" s="516"/>
      <c r="CU159" s="516"/>
      <c r="CV159" s="516"/>
      <c r="CW159" s="516"/>
      <c r="CX159" s="516"/>
      <c r="CY159" s="516"/>
      <c r="CZ159" s="516"/>
      <c r="DB159" s="528">
        <v>1</v>
      </c>
    </row>
    <row r="160" spans="54:106">
      <c r="BB160" s="516">
        <v>1</v>
      </c>
      <c r="BC160" s="516">
        <v>1</v>
      </c>
      <c r="BD160" s="516">
        <v>1</v>
      </c>
      <c r="BE160" s="516">
        <v>1</v>
      </c>
      <c r="BF160" s="516">
        <v>1</v>
      </c>
      <c r="BG160" s="516">
        <v>1</v>
      </c>
      <c r="BH160" s="516"/>
      <c r="BI160" s="516"/>
      <c r="BJ160" s="516"/>
      <c r="BK160" s="516"/>
      <c r="BL160" s="516"/>
      <c r="BM160" s="516"/>
      <c r="BN160" s="516"/>
      <c r="BO160" s="516"/>
      <c r="BP160" s="516"/>
      <c r="BQ160" s="516"/>
      <c r="BR160" s="516"/>
      <c r="BS160" s="516"/>
      <c r="BT160" s="516"/>
      <c r="BU160" s="516"/>
      <c r="BV160" s="516"/>
      <c r="BW160" s="1907" t="s">
        <v>3128</v>
      </c>
      <c r="BX160" s="1907"/>
      <c r="BY160" s="516"/>
      <c r="BZ160" s="516"/>
      <c r="CA160" s="516"/>
      <c r="CB160" s="516"/>
      <c r="CC160" s="516"/>
      <c r="CD160" s="516"/>
      <c r="CE160" s="516"/>
      <c r="CF160" s="516"/>
      <c r="CG160" s="516"/>
      <c r="CH160" s="516"/>
      <c r="CI160" s="516"/>
      <c r="CJ160" s="516"/>
      <c r="CK160" s="516"/>
      <c r="CL160" s="516"/>
      <c r="CM160" s="516"/>
      <c r="CN160" s="516"/>
      <c r="CO160" s="516"/>
      <c r="CP160" s="516"/>
      <c r="CQ160" s="516"/>
      <c r="CR160" s="516"/>
      <c r="CS160" s="516"/>
      <c r="CT160" s="516"/>
      <c r="CU160" s="516"/>
      <c r="CV160" s="516"/>
      <c r="CW160" s="516"/>
      <c r="CX160" s="516"/>
      <c r="CY160" s="516"/>
      <c r="CZ160" s="516"/>
      <c r="DB160" s="528">
        <v>1</v>
      </c>
    </row>
    <row r="161" spans="54:106">
      <c r="BB161" s="516">
        <v>1</v>
      </c>
      <c r="BC161" s="516">
        <v>1</v>
      </c>
      <c r="BD161" s="516">
        <v>1</v>
      </c>
      <c r="BE161" s="516">
        <v>1</v>
      </c>
      <c r="BF161" s="516">
        <v>1</v>
      </c>
      <c r="BG161" s="516">
        <v>1</v>
      </c>
      <c r="BH161" s="516"/>
      <c r="BI161" s="516"/>
      <c r="BJ161" s="516"/>
      <c r="BK161" s="516"/>
      <c r="BL161" s="516"/>
      <c r="BM161" s="516"/>
      <c r="BN161" s="516"/>
      <c r="BO161" s="516"/>
      <c r="BP161" s="516"/>
      <c r="BQ161" s="516"/>
      <c r="BR161" s="516"/>
      <c r="BS161" s="516"/>
      <c r="BT161" s="516"/>
      <c r="BU161" s="516"/>
      <c r="BV161" s="516"/>
      <c r="BW161" s="1999">
        <v>0</v>
      </c>
      <c r="BX161" s="1999"/>
      <c r="BY161" s="516"/>
      <c r="BZ161" s="516"/>
      <c r="CA161" s="516"/>
      <c r="CB161" s="516"/>
      <c r="CC161" s="516"/>
      <c r="CD161" s="516"/>
      <c r="CE161" s="516"/>
      <c r="CF161" s="516"/>
      <c r="CG161" s="516"/>
      <c r="CH161" s="516"/>
      <c r="CI161" s="516"/>
      <c r="CJ161" s="516"/>
      <c r="CK161" s="516"/>
      <c r="CL161" s="516"/>
      <c r="CM161" s="516"/>
      <c r="CN161" s="516"/>
      <c r="CO161" s="516"/>
      <c r="CP161" s="516"/>
      <c r="CQ161" s="516"/>
      <c r="CR161" s="516"/>
      <c r="CS161" s="516"/>
      <c r="CT161" s="516"/>
      <c r="CU161" s="516"/>
      <c r="CV161" s="516"/>
      <c r="CW161" s="516"/>
      <c r="CX161" s="516"/>
      <c r="CY161" s="516"/>
      <c r="CZ161" s="516"/>
      <c r="DB161" s="528">
        <v>1</v>
      </c>
    </row>
    <row r="162" spans="54:106">
      <c r="BB162" s="516">
        <v>1</v>
      </c>
      <c r="BC162" s="516">
        <v>1</v>
      </c>
      <c r="BD162" s="516">
        <v>1</v>
      </c>
      <c r="BE162" s="516">
        <v>1</v>
      </c>
      <c r="BF162" s="516">
        <v>1</v>
      </c>
      <c r="BG162" s="516">
        <v>1</v>
      </c>
      <c r="BH162" s="516"/>
      <c r="BI162" s="516"/>
      <c r="BJ162" s="516"/>
      <c r="BK162" s="516"/>
      <c r="BL162" s="516"/>
      <c r="BM162" s="516"/>
      <c r="BN162" s="516"/>
      <c r="BO162" s="516"/>
      <c r="BP162" s="516"/>
      <c r="BQ162" s="516"/>
      <c r="BR162" s="516"/>
      <c r="BS162" s="516"/>
      <c r="BT162" s="516"/>
      <c r="BU162" s="516"/>
      <c r="BV162" s="516"/>
      <c r="BW162" s="549">
        <v>0</v>
      </c>
      <c r="BX162" s="549"/>
      <c r="BY162" s="516"/>
      <c r="BZ162" s="516"/>
      <c r="CA162" s="516"/>
      <c r="CB162" s="516"/>
      <c r="CC162" s="516"/>
      <c r="CD162" s="516"/>
      <c r="CE162" s="516"/>
      <c r="CF162" s="516"/>
      <c r="CG162" s="516"/>
      <c r="CH162" s="516"/>
      <c r="CI162" s="516"/>
      <c r="CJ162" s="516"/>
      <c r="CK162" s="516"/>
      <c r="CL162" s="516"/>
      <c r="CM162" s="516"/>
      <c r="CN162" s="516"/>
      <c r="CO162" s="516"/>
      <c r="CP162" s="516"/>
      <c r="CQ162" s="516"/>
      <c r="CR162" s="516"/>
      <c r="CS162" s="516"/>
      <c r="CT162" s="516"/>
      <c r="CU162" s="516"/>
      <c r="CV162" s="516"/>
      <c r="CW162" s="516"/>
      <c r="CX162" s="516"/>
      <c r="CY162" s="516"/>
      <c r="CZ162" s="516"/>
      <c r="DB162" s="909" t="s">
        <v>186</v>
      </c>
    </row>
    <row r="163" spans="54:106">
      <c r="BB163" s="910">
        <v>1</v>
      </c>
      <c r="BC163" s="910">
        <v>1</v>
      </c>
      <c r="BD163" s="910">
        <v>1</v>
      </c>
      <c r="BE163" s="910">
        <v>1</v>
      </c>
      <c r="BF163" s="910">
        <v>1</v>
      </c>
      <c r="BG163" s="910">
        <v>1</v>
      </c>
      <c r="BH163" s="910">
        <v>1</v>
      </c>
      <c r="BI163" s="910">
        <v>1</v>
      </c>
      <c r="BJ163" s="910">
        <v>1</v>
      </c>
      <c r="BK163" s="910">
        <v>1</v>
      </c>
      <c r="BL163" s="910">
        <v>1</v>
      </c>
      <c r="BM163" s="910"/>
      <c r="BN163" s="910">
        <v>1</v>
      </c>
      <c r="BO163" s="910">
        <v>1</v>
      </c>
      <c r="BP163" s="910"/>
      <c r="BQ163" s="910">
        <v>1</v>
      </c>
      <c r="BR163" s="910">
        <v>1</v>
      </c>
      <c r="BS163" s="910"/>
      <c r="BT163" s="910">
        <v>1</v>
      </c>
      <c r="BU163" s="910">
        <v>1</v>
      </c>
      <c r="BV163" s="910"/>
      <c r="BW163" s="910">
        <v>1</v>
      </c>
      <c r="BX163" s="910">
        <v>1</v>
      </c>
      <c r="BY163" s="910"/>
      <c r="BZ163" s="910">
        <v>1</v>
      </c>
      <c r="CA163" s="910">
        <v>1</v>
      </c>
      <c r="CB163" s="910">
        <v>1</v>
      </c>
      <c r="CC163" s="910">
        <v>1</v>
      </c>
      <c r="CD163" s="910">
        <v>1</v>
      </c>
      <c r="CE163" s="910">
        <v>1</v>
      </c>
      <c r="CF163" s="910"/>
      <c r="CG163" s="910">
        <v>1</v>
      </c>
      <c r="CH163" s="910">
        <v>1</v>
      </c>
      <c r="CI163" s="910"/>
      <c r="CJ163" s="910">
        <v>1</v>
      </c>
      <c r="CK163" s="910">
        <v>1</v>
      </c>
      <c r="CL163" s="910">
        <v>1</v>
      </c>
      <c r="CM163" s="910">
        <v>1</v>
      </c>
      <c r="CN163" s="910">
        <v>1</v>
      </c>
      <c r="CO163" s="910">
        <v>1</v>
      </c>
      <c r="CP163" s="910">
        <v>1</v>
      </c>
      <c r="CQ163" s="910">
        <v>1</v>
      </c>
      <c r="CR163" s="910">
        <v>1</v>
      </c>
      <c r="CS163" s="910">
        <v>1</v>
      </c>
      <c r="CT163" s="910">
        <v>1</v>
      </c>
      <c r="CU163" s="910"/>
      <c r="CV163" s="910">
        <v>1</v>
      </c>
      <c r="CW163" s="910">
        <v>1</v>
      </c>
      <c r="CX163" s="910">
        <v>1</v>
      </c>
      <c r="CY163" s="910">
        <v>1</v>
      </c>
      <c r="CZ163" s="910">
        <v>1</v>
      </c>
      <c r="DA163" s="910">
        <v>1</v>
      </c>
      <c r="DB163" s="426" t="str">
        <f>ADDRESS(ROW(),COLUMN(),4)</f>
        <v>DB163</v>
      </c>
    </row>
  </sheetData>
  <mergeCells count="507">
    <mergeCell ref="B4:B9"/>
    <mergeCell ref="C4:N6"/>
    <mergeCell ref="O4:P4"/>
    <mergeCell ref="AJ4:AK5"/>
    <mergeCell ref="O5:P8"/>
    <mergeCell ref="AM5:AZ6"/>
    <mergeCell ref="AZ8:AZ9"/>
    <mergeCell ref="O9:P9"/>
    <mergeCell ref="CD8:CE9"/>
    <mergeCell ref="CG8:CH9"/>
    <mergeCell ref="BB5:BC6"/>
    <mergeCell ref="BE5:BL6"/>
    <mergeCell ref="BN6:CH6"/>
    <mergeCell ref="AJ7:AK8"/>
    <mergeCell ref="J8:M8"/>
    <mergeCell ref="AM8:AN9"/>
    <mergeCell ref="AP8:AP9"/>
    <mergeCell ref="AR8:AS9"/>
    <mergeCell ref="AU8:AU9"/>
    <mergeCell ref="AW8:AX9"/>
    <mergeCell ref="AJ10:AK11"/>
    <mergeCell ref="BN10:BO11"/>
    <mergeCell ref="BQ10:BR11"/>
    <mergeCell ref="BT10:BU11"/>
    <mergeCell ref="BW10:BX11"/>
    <mergeCell ref="BZ10:CA11"/>
    <mergeCell ref="BH11:BI12"/>
    <mergeCell ref="BK11:BL12"/>
    <mergeCell ref="BB8:BC9"/>
    <mergeCell ref="BE8:BF9"/>
    <mergeCell ref="BH8:BI9"/>
    <mergeCell ref="BK8:BL9"/>
    <mergeCell ref="CM10:CT10"/>
    <mergeCell ref="AM11:AN12"/>
    <mergeCell ref="AP11:AP12"/>
    <mergeCell ref="AR11:AS12"/>
    <mergeCell ref="AU11:AU12"/>
    <mergeCell ref="AW11:AX12"/>
    <mergeCell ref="AZ11:AZ12"/>
    <mergeCell ref="BB11:BC12"/>
    <mergeCell ref="BE11:BF12"/>
    <mergeCell ref="CJ12:CK12"/>
    <mergeCell ref="BW13:BX14"/>
    <mergeCell ref="BZ13:CA14"/>
    <mergeCell ref="CD13:CE14"/>
    <mergeCell ref="CG13:CH14"/>
    <mergeCell ref="CJ13:CK15"/>
    <mergeCell ref="AU14:AU15"/>
    <mergeCell ref="AW14:AX15"/>
    <mergeCell ref="AZ14:AZ15"/>
    <mergeCell ref="CD10:CE11"/>
    <mergeCell ref="C16:C17"/>
    <mergeCell ref="D16:M17"/>
    <mergeCell ref="N16:O17"/>
    <mergeCell ref="P16:P17"/>
    <mergeCell ref="S16:S17"/>
    <mergeCell ref="T16:AC17"/>
    <mergeCell ref="AM14:AN15"/>
    <mergeCell ref="AP14:AP15"/>
    <mergeCell ref="AR14:AS15"/>
    <mergeCell ref="AJ16:AK17"/>
    <mergeCell ref="AJ13:AK14"/>
    <mergeCell ref="BN16:BO17"/>
    <mergeCell ref="BQ16:BR17"/>
    <mergeCell ref="BT16:BU17"/>
    <mergeCell ref="BB17:BC18"/>
    <mergeCell ref="BE17:BF18"/>
    <mergeCell ref="BH17:BI18"/>
    <mergeCell ref="BK17:BL18"/>
    <mergeCell ref="BB14:BC15"/>
    <mergeCell ref="BE14:BF15"/>
    <mergeCell ref="BH14:BI15"/>
    <mergeCell ref="BK14:BL15"/>
    <mergeCell ref="BN13:BO14"/>
    <mergeCell ref="BQ13:BR14"/>
    <mergeCell ref="BT13:BU14"/>
    <mergeCell ref="AU20:AU21"/>
    <mergeCell ref="AW20:AX21"/>
    <mergeCell ref="CJ17:CK18"/>
    <mergeCell ref="C18:P18"/>
    <mergeCell ref="S18:AF18"/>
    <mergeCell ref="D19:P19"/>
    <mergeCell ref="T19:AF19"/>
    <mergeCell ref="AH19:AH21"/>
    <mergeCell ref="AJ19:AK20"/>
    <mergeCell ref="BN19:BO20"/>
    <mergeCell ref="BQ19:BR20"/>
    <mergeCell ref="BT19:BU20"/>
    <mergeCell ref="BW16:BX17"/>
    <mergeCell ref="BZ16:CA17"/>
    <mergeCell ref="CD16:CE17"/>
    <mergeCell ref="CG16:CH17"/>
    <mergeCell ref="AM17:AN18"/>
    <mergeCell ref="AP17:AP18"/>
    <mergeCell ref="AR17:AS18"/>
    <mergeCell ref="AU17:AU18"/>
    <mergeCell ref="AW17:AX18"/>
    <mergeCell ref="AZ17:AZ18"/>
    <mergeCell ref="AD16:AE17"/>
    <mergeCell ref="AF16:AF17"/>
    <mergeCell ref="C22:G24"/>
    <mergeCell ref="H22:H24"/>
    <mergeCell ref="I22:I24"/>
    <mergeCell ref="J22:J24"/>
    <mergeCell ref="K22:K24"/>
    <mergeCell ref="L22:M24"/>
    <mergeCell ref="N22:P24"/>
    <mergeCell ref="S22:W24"/>
    <mergeCell ref="X22:X24"/>
    <mergeCell ref="BZ22:CA23"/>
    <mergeCell ref="CD22:CE23"/>
    <mergeCell ref="Y22:Y24"/>
    <mergeCell ref="Z22:Z24"/>
    <mergeCell ref="AA22:AA24"/>
    <mergeCell ref="AB22:AC24"/>
    <mergeCell ref="AD22:AF24"/>
    <mergeCell ref="AJ22:AK23"/>
    <mergeCell ref="CM21:CT21"/>
    <mergeCell ref="AZ20:AZ21"/>
    <mergeCell ref="BB20:BC21"/>
    <mergeCell ref="BE20:BF21"/>
    <mergeCell ref="BH20:BI21"/>
    <mergeCell ref="BK20:BL21"/>
    <mergeCell ref="CJ20:CK20"/>
    <mergeCell ref="CJ21:CK21"/>
    <mergeCell ref="BW19:BX20"/>
    <mergeCell ref="BZ19:CA20"/>
    <mergeCell ref="CD19:CE20"/>
    <mergeCell ref="CG19:CH20"/>
    <mergeCell ref="CM19:CT20"/>
    <mergeCell ref="AM20:AN21"/>
    <mergeCell ref="AP20:AP21"/>
    <mergeCell ref="AR20:AS21"/>
    <mergeCell ref="BK23:BL24"/>
    <mergeCell ref="CJ23:CK23"/>
    <mergeCell ref="D25:H25"/>
    <mergeCell ref="I25:P25"/>
    <mergeCell ref="T25:X25"/>
    <mergeCell ref="Y25:AF25"/>
    <mergeCell ref="AJ25:AK26"/>
    <mergeCell ref="BN25:BO26"/>
    <mergeCell ref="BQ25:BR26"/>
    <mergeCell ref="BT25:BU26"/>
    <mergeCell ref="CG22:CH23"/>
    <mergeCell ref="AM23:AN24"/>
    <mergeCell ref="AP23:AP24"/>
    <mergeCell ref="AR23:AS24"/>
    <mergeCell ref="AU23:AU24"/>
    <mergeCell ref="AW23:AX24"/>
    <mergeCell ref="AZ23:AZ24"/>
    <mergeCell ref="BB23:BC24"/>
    <mergeCell ref="BE23:BF24"/>
    <mergeCell ref="BH23:BI24"/>
    <mergeCell ref="BN22:BO23"/>
    <mergeCell ref="BQ22:BR23"/>
    <mergeCell ref="BT22:BU23"/>
    <mergeCell ref="BW22:BX23"/>
    <mergeCell ref="BW25:BX26"/>
    <mergeCell ref="BZ25:CA26"/>
    <mergeCell ref="CD25:CE26"/>
    <mergeCell ref="CG25:CH26"/>
    <mergeCell ref="CJ25:CK25"/>
    <mergeCell ref="D26:G26"/>
    <mergeCell ref="L26:M26"/>
    <mergeCell ref="N26:P26"/>
    <mergeCell ref="T26:W26"/>
    <mergeCell ref="AB26:AC26"/>
    <mergeCell ref="AW26:AX27"/>
    <mergeCell ref="AZ26:AZ27"/>
    <mergeCell ref="BB26:BC27"/>
    <mergeCell ref="BE26:BF27"/>
    <mergeCell ref="BH26:BI27"/>
    <mergeCell ref="BK26:BL27"/>
    <mergeCell ref="AD26:AF26"/>
    <mergeCell ref="AH26:AH29"/>
    <mergeCell ref="AM26:AN27"/>
    <mergeCell ref="AP26:AP27"/>
    <mergeCell ref="AR26:AS27"/>
    <mergeCell ref="AU26:AU27"/>
    <mergeCell ref="AJ28:AK29"/>
    <mergeCell ref="AR29:AS30"/>
    <mergeCell ref="AU29:AU30"/>
    <mergeCell ref="AH30:AH33"/>
    <mergeCell ref="N28:P28"/>
    <mergeCell ref="T28:W28"/>
    <mergeCell ref="AB28:AC28"/>
    <mergeCell ref="AD28:AF28"/>
    <mergeCell ref="D27:G27"/>
    <mergeCell ref="L27:M27"/>
    <mergeCell ref="N27:P27"/>
    <mergeCell ref="T27:W27"/>
    <mergeCell ref="AB27:AC27"/>
    <mergeCell ref="AD27:AF27"/>
    <mergeCell ref="AW29:AX30"/>
    <mergeCell ref="AZ29:AZ30"/>
    <mergeCell ref="BB29:BC30"/>
    <mergeCell ref="BE29:BF30"/>
    <mergeCell ref="BH29:BI30"/>
    <mergeCell ref="BK29:BL30"/>
    <mergeCell ref="CG28:CH29"/>
    <mergeCell ref="CJ28:CK28"/>
    <mergeCell ref="D29:G29"/>
    <mergeCell ref="L29:M29"/>
    <mergeCell ref="N29:P29"/>
    <mergeCell ref="T29:W29"/>
    <mergeCell ref="AB29:AC29"/>
    <mergeCell ref="AD29:AF29"/>
    <mergeCell ref="AM29:AN30"/>
    <mergeCell ref="AP29:AP30"/>
    <mergeCell ref="BN28:BO29"/>
    <mergeCell ref="BQ28:BR29"/>
    <mergeCell ref="BT28:BU29"/>
    <mergeCell ref="BW28:BX29"/>
    <mergeCell ref="BZ28:CA29"/>
    <mergeCell ref="CD28:CE29"/>
    <mergeCell ref="D28:G28"/>
    <mergeCell ref="L28:M28"/>
    <mergeCell ref="CG31:CH32"/>
    <mergeCell ref="CJ31:CK31"/>
    <mergeCell ref="D32:P32"/>
    <mergeCell ref="AM32:AN33"/>
    <mergeCell ref="AP32:AP33"/>
    <mergeCell ref="AR32:AS33"/>
    <mergeCell ref="AU32:AU33"/>
    <mergeCell ref="AW32:AX33"/>
    <mergeCell ref="CJ30:CK30"/>
    <mergeCell ref="C31:E31"/>
    <mergeCell ref="F31:P31"/>
    <mergeCell ref="S31:U31"/>
    <mergeCell ref="V31:AF31"/>
    <mergeCell ref="AJ31:AK32"/>
    <mergeCell ref="BN31:BO32"/>
    <mergeCell ref="BQ31:BR32"/>
    <mergeCell ref="BT31:BU32"/>
    <mergeCell ref="BW31:BX32"/>
    <mergeCell ref="D30:G30"/>
    <mergeCell ref="L30:M30"/>
    <mergeCell ref="N30:P30"/>
    <mergeCell ref="T30:W30"/>
    <mergeCell ref="AB30:AC30"/>
    <mergeCell ref="AD30:AF30"/>
    <mergeCell ref="AZ32:AZ33"/>
    <mergeCell ref="BB32:BC33"/>
    <mergeCell ref="BE32:BF33"/>
    <mergeCell ref="BH32:BI33"/>
    <mergeCell ref="BK32:BL33"/>
    <mergeCell ref="C33:H33"/>
    <mergeCell ref="I33:P33"/>
    <mergeCell ref="BZ31:CA32"/>
    <mergeCell ref="CD31:CE32"/>
    <mergeCell ref="CD34:CE35"/>
    <mergeCell ref="CG34:CH35"/>
    <mergeCell ref="C34:G34"/>
    <mergeCell ref="I34:L34"/>
    <mergeCell ref="M34:N34"/>
    <mergeCell ref="O34:P34"/>
    <mergeCell ref="AJ34:AK35"/>
    <mergeCell ref="BN34:BO35"/>
    <mergeCell ref="C35:G35"/>
    <mergeCell ref="I35:L35"/>
    <mergeCell ref="M35:N35"/>
    <mergeCell ref="O35:P35"/>
    <mergeCell ref="C37:P39"/>
    <mergeCell ref="AJ37:AK38"/>
    <mergeCell ref="AZ38:AZ39"/>
    <mergeCell ref="BB38:BC39"/>
    <mergeCell ref="BE38:BF39"/>
    <mergeCell ref="BH38:BI39"/>
    <mergeCell ref="AM35:AN36"/>
    <mergeCell ref="AP35:AP36"/>
    <mergeCell ref="AR35:AS36"/>
    <mergeCell ref="AU35:AU36"/>
    <mergeCell ref="AW35:AX36"/>
    <mergeCell ref="AZ35:AZ36"/>
    <mergeCell ref="BW37:BX38"/>
    <mergeCell ref="BZ37:CA38"/>
    <mergeCell ref="AM38:AN39"/>
    <mergeCell ref="AP38:AP39"/>
    <mergeCell ref="AR38:AS39"/>
    <mergeCell ref="AU38:AU39"/>
    <mergeCell ref="AW38:AX39"/>
    <mergeCell ref="BB35:BC36"/>
    <mergeCell ref="BE35:BF36"/>
    <mergeCell ref="BH35:BI36"/>
    <mergeCell ref="BK35:BL36"/>
    <mergeCell ref="BQ34:BR35"/>
    <mergeCell ref="BT34:BU35"/>
    <mergeCell ref="BW34:BX35"/>
    <mergeCell ref="BZ34:CA35"/>
    <mergeCell ref="BK38:BL39"/>
    <mergeCell ref="BN37:BO38"/>
    <mergeCell ref="BQ37:BR38"/>
    <mergeCell ref="BT37:BU38"/>
    <mergeCell ref="BW40:BX41"/>
    <mergeCell ref="BZ40:CA41"/>
    <mergeCell ref="C41:D42"/>
    <mergeCell ref="E41:P42"/>
    <mergeCell ref="AM41:AN42"/>
    <mergeCell ref="AP41:AP42"/>
    <mergeCell ref="AR41:AS42"/>
    <mergeCell ref="AU41:AU42"/>
    <mergeCell ref="AW41:AX42"/>
    <mergeCell ref="AZ41:AZ42"/>
    <mergeCell ref="AH40:AH42"/>
    <mergeCell ref="AJ40:AK41"/>
    <mergeCell ref="BN40:BO41"/>
    <mergeCell ref="BQ40:BR41"/>
    <mergeCell ref="BT40:BU41"/>
    <mergeCell ref="BB41:BC42"/>
    <mergeCell ref="BE41:BF42"/>
    <mergeCell ref="BH41:BI42"/>
    <mergeCell ref="BK41:BL42"/>
    <mergeCell ref="C43:D44"/>
    <mergeCell ref="E43:P44"/>
    <mergeCell ref="AJ43:AK44"/>
    <mergeCell ref="BN43:BO44"/>
    <mergeCell ref="BQ43:BR44"/>
    <mergeCell ref="BT43:BU44"/>
    <mergeCell ref="BH44:BI45"/>
    <mergeCell ref="BK44:BL45"/>
    <mergeCell ref="C45:D46"/>
    <mergeCell ref="E45:P46"/>
    <mergeCell ref="AJ46:AK47"/>
    <mergeCell ref="BN46:BO47"/>
    <mergeCell ref="BQ46:BR47"/>
    <mergeCell ref="BT46:BU47"/>
    <mergeCell ref="BW43:BX44"/>
    <mergeCell ref="BZ43:CA44"/>
    <mergeCell ref="AM44:AN45"/>
    <mergeCell ref="AP44:AP45"/>
    <mergeCell ref="AR44:AS45"/>
    <mergeCell ref="AU44:AU45"/>
    <mergeCell ref="AW44:AX45"/>
    <mergeCell ref="AZ44:AZ45"/>
    <mergeCell ref="BB44:BC45"/>
    <mergeCell ref="BE44:BF45"/>
    <mergeCell ref="BW46:BX47"/>
    <mergeCell ref="BZ46:CA47"/>
    <mergeCell ref="AM47:AN48"/>
    <mergeCell ref="AP47:AP48"/>
    <mergeCell ref="AR47:AS48"/>
    <mergeCell ref="AU47:AU48"/>
    <mergeCell ref="BZ49:CA50"/>
    <mergeCell ref="AZ50:AZ51"/>
    <mergeCell ref="BB50:BC51"/>
    <mergeCell ref="BE50:BF51"/>
    <mergeCell ref="BH50:BI51"/>
    <mergeCell ref="AW47:AX48"/>
    <mergeCell ref="AZ47:AZ48"/>
    <mergeCell ref="BB47:BC48"/>
    <mergeCell ref="BE47:BF48"/>
    <mergeCell ref="BH47:BI48"/>
    <mergeCell ref="BK47:BL48"/>
    <mergeCell ref="BK50:BL51"/>
    <mergeCell ref="AJ52:AK53"/>
    <mergeCell ref="BN52:BO53"/>
    <mergeCell ref="BQ52:BR53"/>
    <mergeCell ref="BT52:BU53"/>
    <mergeCell ref="BW52:BX53"/>
    <mergeCell ref="BK53:BL54"/>
    <mergeCell ref="AH50:AH53"/>
    <mergeCell ref="AM50:AN51"/>
    <mergeCell ref="AP50:AP51"/>
    <mergeCell ref="AR50:AS51"/>
    <mergeCell ref="AU50:AU51"/>
    <mergeCell ref="AW50:AX51"/>
    <mergeCell ref="AJ49:AK50"/>
    <mergeCell ref="BN49:BO50"/>
    <mergeCell ref="BQ49:BR50"/>
    <mergeCell ref="BT49:BU50"/>
    <mergeCell ref="BW49:BX50"/>
    <mergeCell ref="BZ52:CA53"/>
    <mergeCell ref="AM53:AN54"/>
    <mergeCell ref="AP53:AP54"/>
    <mergeCell ref="AR53:AS54"/>
    <mergeCell ref="AU53:AU54"/>
    <mergeCell ref="AW53:AX54"/>
    <mergeCell ref="AZ53:AZ54"/>
    <mergeCell ref="BB53:BC54"/>
    <mergeCell ref="BE53:BF54"/>
    <mergeCell ref="BH53:BI54"/>
    <mergeCell ref="BN55:BO56"/>
    <mergeCell ref="BQ55:BR56"/>
    <mergeCell ref="BT58:BU59"/>
    <mergeCell ref="BW58:BX59"/>
    <mergeCell ref="BZ58:CA59"/>
    <mergeCell ref="BT55:BU56"/>
    <mergeCell ref="BW55:BX56"/>
    <mergeCell ref="BZ55:CA56"/>
    <mergeCell ref="AM56:AN57"/>
    <mergeCell ref="AP56:AP57"/>
    <mergeCell ref="AR56:AS57"/>
    <mergeCell ref="AU56:AU57"/>
    <mergeCell ref="AW56:AX57"/>
    <mergeCell ref="AZ56:AZ57"/>
    <mergeCell ref="BB56:BC57"/>
    <mergeCell ref="BE56:BF57"/>
    <mergeCell ref="BH56:BI57"/>
    <mergeCell ref="BK56:BL57"/>
    <mergeCell ref="AM59:AN60"/>
    <mergeCell ref="AP59:AP60"/>
    <mergeCell ref="AR59:AS60"/>
    <mergeCell ref="AU59:AU60"/>
    <mergeCell ref="AW59:AX60"/>
    <mergeCell ref="AZ59:AZ60"/>
    <mergeCell ref="BB59:BC60"/>
    <mergeCell ref="BH62:BI63"/>
    <mergeCell ref="BQ64:BR65"/>
    <mergeCell ref="BQ58:BR59"/>
    <mergeCell ref="BE59:BF60"/>
    <mergeCell ref="BH59:BI60"/>
    <mergeCell ref="BK59:BL60"/>
    <mergeCell ref="N65:O65"/>
    <mergeCell ref="AD65:AE65"/>
    <mergeCell ref="AM65:AN66"/>
    <mergeCell ref="AP65:AP66"/>
    <mergeCell ref="BB65:BC66"/>
    <mergeCell ref="BQ61:BR62"/>
    <mergeCell ref="BT61:BU62"/>
    <mergeCell ref="BW61:BX62"/>
    <mergeCell ref="BZ61:CA62"/>
    <mergeCell ref="AM62:AN63"/>
    <mergeCell ref="AP62:AP63"/>
    <mergeCell ref="AR62:AS63"/>
    <mergeCell ref="AU62:AU63"/>
    <mergeCell ref="BB62:BC63"/>
    <mergeCell ref="BE62:BF63"/>
    <mergeCell ref="BQ70:BR71"/>
    <mergeCell ref="BT70:BU71"/>
    <mergeCell ref="BW70:BX71"/>
    <mergeCell ref="BZ70:CA71"/>
    <mergeCell ref="BB71:BC72"/>
    <mergeCell ref="BE71:BF72"/>
    <mergeCell ref="BE65:BF66"/>
    <mergeCell ref="BQ67:BR68"/>
    <mergeCell ref="BT67:BU68"/>
    <mergeCell ref="BW67:BX68"/>
    <mergeCell ref="BZ67:CA68"/>
    <mergeCell ref="BB68:BC69"/>
    <mergeCell ref="BE68:BF69"/>
    <mergeCell ref="BT64:BU65"/>
    <mergeCell ref="BW64:BX65"/>
    <mergeCell ref="BZ64:CA65"/>
    <mergeCell ref="BT79:BU80"/>
    <mergeCell ref="BW79:BX80"/>
    <mergeCell ref="BB80:BC81"/>
    <mergeCell ref="BE80:BF81"/>
    <mergeCell ref="BT82:BU83"/>
    <mergeCell ref="BW82:BX83"/>
    <mergeCell ref="BB83:BC84"/>
    <mergeCell ref="BE83:BF84"/>
    <mergeCell ref="BQ73:BR74"/>
    <mergeCell ref="BT73:BU74"/>
    <mergeCell ref="BW73:BX74"/>
    <mergeCell ref="BB74:BC75"/>
    <mergeCell ref="BE74:BF75"/>
    <mergeCell ref="BQ76:BR77"/>
    <mergeCell ref="BT76:BU77"/>
    <mergeCell ref="BW76:BX77"/>
    <mergeCell ref="BB77:BC78"/>
    <mergeCell ref="BE77:BF78"/>
    <mergeCell ref="BT91:BU92"/>
    <mergeCell ref="BW91:BX92"/>
    <mergeCell ref="BB92:BC93"/>
    <mergeCell ref="BT94:BU95"/>
    <mergeCell ref="BW94:BX95"/>
    <mergeCell ref="BT97:BU98"/>
    <mergeCell ref="BW97:BX98"/>
    <mergeCell ref="BT85:BU86"/>
    <mergeCell ref="BW85:BX86"/>
    <mergeCell ref="BB86:BC87"/>
    <mergeCell ref="BT88:BU89"/>
    <mergeCell ref="BW88:BX89"/>
    <mergeCell ref="BB89:BC90"/>
    <mergeCell ref="BT109:BU110"/>
    <mergeCell ref="BW109:BX110"/>
    <mergeCell ref="BT112:BU113"/>
    <mergeCell ref="BW112:BX113"/>
    <mergeCell ref="BT115:BU116"/>
    <mergeCell ref="BW115:BX116"/>
    <mergeCell ref="BT100:BU101"/>
    <mergeCell ref="BW100:BX101"/>
    <mergeCell ref="BT103:BU104"/>
    <mergeCell ref="BW103:BX104"/>
    <mergeCell ref="BT106:BU107"/>
    <mergeCell ref="BW106:BX107"/>
    <mergeCell ref="BT127:BU128"/>
    <mergeCell ref="BW127:BX128"/>
    <mergeCell ref="BT130:BU131"/>
    <mergeCell ref="BW130:BX131"/>
    <mergeCell ref="BT133:BU134"/>
    <mergeCell ref="BW133:BX134"/>
    <mergeCell ref="BT118:BU119"/>
    <mergeCell ref="BW118:BX119"/>
    <mergeCell ref="BT121:BU122"/>
    <mergeCell ref="BW121:BX122"/>
    <mergeCell ref="BT124:BU125"/>
    <mergeCell ref="BW124:BX125"/>
    <mergeCell ref="BW154:BX155"/>
    <mergeCell ref="BW157:BX158"/>
    <mergeCell ref="BW160:BX161"/>
    <mergeCell ref="BW136:BX137"/>
    <mergeCell ref="BW139:BX140"/>
    <mergeCell ref="BW142:BX143"/>
    <mergeCell ref="BW145:BX146"/>
    <mergeCell ref="BW148:BX149"/>
    <mergeCell ref="BW151:BX152"/>
  </mergeCells>
  <hyperlinks>
    <hyperlink ref="CM19" r:id="rId1" xr:uid="{169C3FC2-C1A7-465D-8CD9-8E67B3B226C6}"/>
    <hyperlink ref="CW11" r:id="rId2" xr:uid="{BDF22562-DDFE-4750-8A70-F5E8D644EE8E}"/>
    <hyperlink ref="CW14" r:id="rId3" xr:uid="{24E9FE55-98F5-46F3-8440-5D4E5741DCAD}"/>
    <hyperlink ref="CW17" r:id="rId4" xr:uid="{2DA1B70B-DF34-43C3-8EB7-ED8AC32E1BA2}"/>
    <hyperlink ref="CW20" r:id="rId5" xr:uid="{1E0C7288-BE7C-4578-8E32-DAA6B078BCA0}"/>
  </hyperlinks>
  <pageMargins left="0.19685039370078741" right="0.19685039370078741" top="0.15748031496062992" bottom="0.15748031496062992" header="0.11811023622047245" footer="0.11811023622047245"/>
  <pageSetup paperSize="9" scale="16" orientation="portrait" horizontalDpi="300" verticalDpi="300" r:id="rId6"/>
  <drawing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7CC73-A009-46C2-8DEE-10BE0B5EB888}">
  <sheetPr>
    <pageSetUpPr fitToPage="1"/>
  </sheetPr>
  <dimension ref="A1:BM101"/>
  <sheetViews>
    <sheetView showZeros="0" zoomScaleNormal="100" workbookViewId="0">
      <selection activeCell="A16" sqref="A16"/>
    </sheetView>
  </sheetViews>
  <sheetFormatPr baseColWidth="10" defaultRowHeight="15"/>
  <cols>
    <col min="1" max="1" width="6.375" style="836" customWidth="1"/>
    <col min="2" max="2" width="4.5" style="555" customWidth="1"/>
    <col min="3" max="3" width="6.75" style="555" customWidth="1"/>
    <col min="4" max="4" width="9.375" style="555" customWidth="1"/>
    <col min="5" max="5" width="5" style="555" customWidth="1"/>
    <col min="6" max="6" width="7.625" style="555" customWidth="1"/>
    <col min="7" max="7" width="8.5" style="555" customWidth="1"/>
    <col min="8" max="8" width="19" style="555" customWidth="1"/>
    <col min="9" max="11" width="9.375" style="555" customWidth="1"/>
    <col min="12" max="13" width="12" style="555" customWidth="1"/>
    <col min="14" max="14" width="9.375" style="555" customWidth="1"/>
    <col min="15" max="15" width="11.125" style="555" customWidth="1"/>
    <col min="16" max="16" width="2" style="555" customWidth="1"/>
    <col min="17" max="17" width="5" style="555" customWidth="1"/>
    <col min="18" max="18" width="6.75" style="555" customWidth="1"/>
    <col min="19" max="19" width="9.375" style="555" customWidth="1"/>
    <col min="20" max="20" width="5" style="555" customWidth="1"/>
    <col min="21" max="21" width="7.625" style="555" customWidth="1"/>
    <col min="22" max="22" width="8.5" style="555" customWidth="1"/>
    <col min="23" max="23" width="19" style="555" customWidth="1"/>
    <col min="24" max="26" width="9.375" style="555" customWidth="1"/>
    <col min="27" max="28" width="12" style="555" customWidth="1"/>
    <col min="29" max="29" width="9.375" style="555" customWidth="1"/>
    <col min="30" max="30" width="11.125" style="555" customWidth="1"/>
    <col min="31" max="31" width="3.625" style="555" customWidth="1"/>
    <col min="32" max="32" width="5" style="555" customWidth="1"/>
    <col min="33" max="33" width="6.75" style="555" customWidth="1"/>
    <col min="34" max="34" width="9.375" style="555" customWidth="1"/>
    <col min="35" max="35" width="5" style="555" customWidth="1"/>
    <col min="36" max="36" width="7.625" style="555" customWidth="1"/>
    <col min="37" max="37" width="8.5" style="555" customWidth="1"/>
    <col min="38" max="38" width="19" style="555" customWidth="1"/>
    <col min="39" max="41" width="9.375" style="555" customWidth="1"/>
    <col min="42" max="43" width="12" style="555" customWidth="1"/>
    <col min="44" max="44" width="9.375" style="555" customWidth="1"/>
    <col min="45" max="45" width="11.125" style="555" customWidth="1"/>
    <col min="46" max="46" width="11" style="555"/>
    <col min="47" max="48" width="13.875" style="491" customWidth="1"/>
    <col min="49" max="49" width="1.75" style="491" customWidth="1"/>
    <col min="50" max="50" width="13.875" style="491" customWidth="1"/>
    <col min="51" max="51" width="11" style="491"/>
    <col min="52" max="53" width="13.875" style="491" customWidth="1"/>
    <col min="54" max="54" width="3" style="491" customWidth="1"/>
    <col min="55" max="55" width="13.875" style="491" customWidth="1"/>
    <col min="56" max="56" width="5.375" style="491" customWidth="1"/>
    <col min="57" max="58" width="13.875" style="491" customWidth="1"/>
    <col min="59" max="59" width="2.25" style="491" customWidth="1"/>
    <col min="60" max="60" width="13.875" style="491" customWidth="1"/>
    <col min="61" max="61" width="9.5" style="491" customWidth="1"/>
    <col min="62" max="63" width="13.875" style="491" customWidth="1"/>
    <col min="64" max="64" width="4" style="491" customWidth="1"/>
    <col min="65" max="65" width="13.875" style="491" customWidth="1"/>
    <col min="66" max="16384" width="11" style="491"/>
  </cols>
  <sheetData>
    <row r="1" spans="1:65" ht="15" customHeight="1" thickBot="1">
      <c r="A1" s="516"/>
      <c r="B1" s="911">
        <v>3</v>
      </c>
      <c r="C1" s="911">
        <v>7</v>
      </c>
      <c r="D1" s="912">
        <v>10</v>
      </c>
      <c r="E1" s="912">
        <v>5</v>
      </c>
      <c r="F1" s="911">
        <v>8</v>
      </c>
      <c r="G1" s="911">
        <v>9</v>
      </c>
      <c r="H1" s="911">
        <v>21</v>
      </c>
      <c r="I1" s="911">
        <v>10</v>
      </c>
      <c r="J1" s="911">
        <v>10</v>
      </c>
      <c r="K1" s="911">
        <v>10</v>
      </c>
      <c r="L1" s="911">
        <v>13</v>
      </c>
      <c r="M1" s="911">
        <v>13</v>
      </c>
      <c r="N1" s="911">
        <v>10</v>
      </c>
      <c r="O1" s="911">
        <v>12</v>
      </c>
      <c r="Q1" s="911">
        <v>3</v>
      </c>
      <c r="R1" s="911">
        <v>7</v>
      </c>
      <c r="S1" s="912">
        <v>10</v>
      </c>
      <c r="T1" s="912">
        <v>5</v>
      </c>
      <c r="U1" s="911">
        <v>8</v>
      </c>
      <c r="V1" s="911">
        <v>9</v>
      </c>
      <c r="W1" s="911">
        <v>21</v>
      </c>
      <c r="X1" s="911">
        <v>10</v>
      </c>
      <c r="Y1" s="911">
        <v>10</v>
      </c>
      <c r="Z1" s="911">
        <v>10</v>
      </c>
      <c r="AA1" s="911">
        <v>13</v>
      </c>
      <c r="AB1" s="911">
        <v>13</v>
      </c>
      <c r="AC1" s="911">
        <v>10</v>
      </c>
      <c r="AD1" s="911">
        <v>12</v>
      </c>
      <c r="AE1" s="516"/>
      <c r="AF1" s="911">
        <v>3</v>
      </c>
      <c r="AG1" s="911">
        <v>7</v>
      </c>
      <c r="AH1" s="912">
        <v>10</v>
      </c>
      <c r="AI1" s="912">
        <v>5</v>
      </c>
      <c r="AJ1" s="911">
        <v>8</v>
      </c>
      <c r="AK1" s="911">
        <v>9</v>
      </c>
      <c r="AL1" s="911">
        <v>21</v>
      </c>
      <c r="AM1" s="911">
        <v>10</v>
      </c>
      <c r="AN1" s="911">
        <v>10</v>
      </c>
      <c r="AO1" s="911">
        <v>10</v>
      </c>
      <c r="AP1" s="911">
        <v>13</v>
      </c>
      <c r="AQ1" s="911">
        <v>13</v>
      </c>
      <c r="AR1" s="911">
        <v>10</v>
      </c>
      <c r="AS1" s="911">
        <v>12</v>
      </c>
      <c r="AT1" s="516"/>
      <c r="AU1" s="530">
        <v>15.14</v>
      </c>
      <c r="AV1" s="530">
        <v>15.14</v>
      </c>
      <c r="AW1" s="534">
        <v>1</v>
      </c>
      <c r="AX1" s="530">
        <v>15.14</v>
      </c>
      <c r="AY1" s="516"/>
      <c r="AZ1" s="530">
        <v>15.14</v>
      </c>
      <c r="BA1" s="530">
        <v>15.14</v>
      </c>
      <c r="BB1" s="526">
        <v>1</v>
      </c>
      <c r="BC1" s="530">
        <v>15.14</v>
      </c>
      <c r="BD1" s="527"/>
      <c r="BE1" s="530">
        <v>15.14</v>
      </c>
      <c r="BF1" s="530">
        <v>15.14</v>
      </c>
      <c r="BG1" s="526">
        <v>1</v>
      </c>
      <c r="BH1" s="530">
        <v>15.14</v>
      </c>
      <c r="BI1" s="527"/>
      <c r="BJ1" s="530">
        <v>15.14</v>
      </c>
      <c r="BK1" s="530">
        <v>15.14</v>
      </c>
      <c r="BL1" s="526">
        <v>1</v>
      </c>
      <c r="BM1" s="530">
        <v>15.14</v>
      </c>
    </row>
    <row r="2" spans="1:65" ht="15" customHeight="1" thickBot="1">
      <c r="A2" s="516"/>
      <c r="B2" s="1549" t="s">
        <v>2755</v>
      </c>
      <c r="C2" s="1552" t="s">
        <v>3131</v>
      </c>
      <c r="D2" s="1552"/>
      <c r="E2" s="1552"/>
      <c r="F2" s="1552"/>
      <c r="G2" s="1552"/>
      <c r="H2" s="1552"/>
      <c r="I2" s="1552"/>
      <c r="J2" s="1552"/>
      <c r="K2" s="1552"/>
      <c r="L2" s="1552"/>
      <c r="M2" s="1552"/>
      <c r="N2" s="1552"/>
      <c r="O2" s="1552"/>
      <c r="P2" s="1552"/>
      <c r="Q2" s="1552"/>
      <c r="R2" s="1552"/>
      <c r="S2" s="1552"/>
      <c r="T2" s="1552"/>
      <c r="U2" s="1552"/>
      <c r="V2" s="1552"/>
      <c r="W2" s="1552"/>
      <c r="X2" s="1552"/>
      <c r="Y2" s="1552"/>
      <c r="Z2" s="1552"/>
      <c r="AA2" s="1552"/>
      <c r="AB2" s="1552"/>
      <c r="AC2" s="913"/>
      <c r="AD2" s="913"/>
      <c r="AE2" s="913"/>
      <c r="AF2" s="913"/>
      <c r="AG2" s="913"/>
      <c r="AH2" s="913"/>
      <c r="AI2" s="914"/>
      <c r="AJ2" s="914"/>
      <c r="AK2" s="914"/>
      <c r="AL2" s="914"/>
      <c r="AM2" s="914"/>
      <c r="AN2" s="914"/>
      <c r="AO2" s="914"/>
      <c r="AP2" s="914"/>
      <c r="AQ2" s="914"/>
      <c r="AR2" s="1554" t="s">
        <v>2757</v>
      </c>
      <c r="AS2" s="1555"/>
      <c r="AT2" s="516"/>
      <c r="AU2" s="534"/>
      <c r="AV2" s="534"/>
      <c r="AW2" s="534"/>
      <c r="AX2" s="534"/>
      <c r="AY2" s="516"/>
      <c r="AZ2" s="534"/>
      <c r="BA2" s="534"/>
      <c r="BB2" s="534"/>
      <c r="BC2" s="534"/>
      <c r="BD2" s="534"/>
      <c r="BE2" s="534"/>
      <c r="BF2" s="534"/>
      <c r="BG2" s="534"/>
      <c r="BH2" s="534"/>
      <c r="BI2" s="534"/>
      <c r="BJ2" s="534"/>
      <c r="BK2" s="534"/>
      <c r="BL2" s="534"/>
      <c r="BM2" s="534"/>
    </row>
    <row r="3" spans="1:65" ht="15" customHeight="1">
      <c r="A3" s="516"/>
      <c r="B3" s="1550"/>
      <c r="C3" s="1553"/>
      <c r="D3" s="1553"/>
      <c r="E3" s="1553"/>
      <c r="F3" s="1553"/>
      <c r="G3" s="1553"/>
      <c r="H3" s="1553"/>
      <c r="I3" s="1553"/>
      <c r="J3" s="1553"/>
      <c r="K3" s="1553"/>
      <c r="L3" s="1553"/>
      <c r="M3" s="1553"/>
      <c r="N3" s="1553"/>
      <c r="O3" s="1553"/>
      <c r="P3" s="1553"/>
      <c r="Q3" s="1553"/>
      <c r="R3" s="1553"/>
      <c r="S3" s="1553"/>
      <c r="T3" s="1553"/>
      <c r="U3" s="1553"/>
      <c r="V3" s="1553"/>
      <c r="W3" s="1553"/>
      <c r="X3" s="1553"/>
      <c r="Y3" s="1553"/>
      <c r="Z3" s="1553"/>
      <c r="AA3" s="1553"/>
      <c r="AB3" s="1553"/>
      <c r="AC3" s="915"/>
      <c r="AD3" s="915"/>
      <c r="AE3" s="915"/>
      <c r="AF3" s="915"/>
      <c r="AG3" s="915"/>
      <c r="AH3" s="915"/>
      <c r="AI3" s="916"/>
      <c r="AJ3" s="916"/>
      <c r="AK3" s="916"/>
      <c r="AL3" s="916"/>
      <c r="AM3" s="916"/>
      <c r="AN3" s="916"/>
      <c r="AO3" s="916"/>
      <c r="AP3" s="916"/>
      <c r="AQ3" s="916"/>
      <c r="AR3" s="1556" t="s">
        <v>3132</v>
      </c>
      <c r="AS3" s="1557"/>
      <c r="AT3" s="516"/>
      <c r="AU3" s="1558" t="s">
        <v>2759</v>
      </c>
      <c r="AV3" s="1558"/>
      <c r="AW3" s="534">
        <v>1</v>
      </c>
      <c r="AX3" s="1526" t="s">
        <v>3133</v>
      </c>
      <c r="AY3" s="516"/>
      <c r="AZ3" s="1560" t="s">
        <v>2761</v>
      </c>
      <c r="BA3" s="1560"/>
      <c r="BB3" s="1560"/>
      <c r="BC3" s="1560"/>
      <c r="BD3" s="1560"/>
      <c r="BE3" s="1560"/>
      <c r="BF3" s="1560"/>
      <c r="BG3" s="1560"/>
      <c r="BH3" s="1560"/>
      <c r="BI3" s="1560"/>
      <c r="BJ3" s="1560"/>
      <c r="BK3" s="1560"/>
      <c r="BL3" s="1560"/>
      <c r="BM3" s="1560"/>
    </row>
    <row r="4" spans="1:65" ht="15" customHeight="1">
      <c r="A4" s="516"/>
      <c r="B4" s="1550"/>
      <c r="C4" s="917" t="s">
        <v>3134</v>
      </c>
      <c r="D4" s="918"/>
      <c r="E4" s="918"/>
      <c r="F4" s="918"/>
      <c r="G4" s="918"/>
      <c r="H4" s="918"/>
      <c r="I4" s="918"/>
      <c r="J4" s="917" t="s">
        <v>3135</v>
      </c>
      <c r="K4" s="918"/>
      <c r="L4" s="918"/>
      <c r="M4" s="917"/>
      <c r="N4" s="918"/>
      <c r="O4" s="917" t="s">
        <v>3136</v>
      </c>
      <c r="P4" s="915"/>
      <c r="Q4" s="915"/>
      <c r="R4" s="915"/>
      <c r="S4" s="915"/>
      <c r="T4" s="916"/>
      <c r="U4" s="916"/>
      <c r="V4" s="916"/>
      <c r="W4" s="916"/>
      <c r="X4" s="916"/>
      <c r="Y4" s="916"/>
      <c r="Z4" s="916"/>
      <c r="AA4" s="916"/>
      <c r="AB4" s="916"/>
      <c r="AC4" s="915"/>
      <c r="AD4" s="915"/>
      <c r="AE4" s="915"/>
      <c r="AF4" s="915"/>
      <c r="AG4" s="915"/>
      <c r="AH4" s="915"/>
      <c r="AI4" s="916"/>
      <c r="AJ4" s="916"/>
      <c r="AK4" s="916"/>
      <c r="AL4" s="916"/>
      <c r="AM4" s="916"/>
      <c r="AN4" s="916"/>
      <c r="AO4" s="916"/>
      <c r="AP4" s="916"/>
      <c r="AQ4" s="916"/>
      <c r="AR4" s="1556"/>
      <c r="AS4" s="1557"/>
      <c r="AT4" s="516"/>
      <c r="AU4" s="1559"/>
      <c r="AV4" s="1559"/>
      <c r="AW4" s="534">
        <v>1</v>
      </c>
      <c r="AX4" s="1527"/>
      <c r="AY4" s="516"/>
      <c r="AZ4" s="1560"/>
      <c r="BA4" s="1560"/>
      <c r="BB4" s="1560"/>
      <c r="BC4" s="1560"/>
      <c r="BD4" s="1560"/>
      <c r="BE4" s="1560"/>
      <c r="BF4" s="1560"/>
      <c r="BG4" s="1560"/>
      <c r="BH4" s="1560"/>
      <c r="BI4" s="1560"/>
      <c r="BJ4" s="1560"/>
      <c r="BK4" s="1560"/>
      <c r="BL4" s="1560"/>
      <c r="BM4" s="1560"/>
    </row>
    <row r="5" spans="1:65" ht="23.25" customHeight="1" thickBot="1">
      <c r="A5" s="516"/>
      <c r="B5" s="1550"/>
      <c r="C5" s="540"/>
      <c r="D5" s="541"/>
      <c r="E5" s="541"/>
      <c r="F5" s="541"/>
      <c r="G5" s="541"/>
      <c r="H5" s="919" t="s">
        <v>3137</v>
      </c>
      <c r="I5" s="1561"/>
      <c r="J5" s="1561"/>
      <c r="K5" s="1561"/>
      <c r="L5" s="1561"/>
      <c r="M5" s="920"/>
      <c r="N5" s="920"/>
      <c r="O5" s="921" t="s">
        <v>3138</v>
      </c>
      <c r="P5" s="916"/>
      <c r="Q5" s="916"/>
      <c r="R5" s="916"/>
      <c r="S5" s="916"/>
      <c r="T5" s="916"/>
      <c r="U5" s="916"/>
      <c r="V5" s="916"/>
      <c r="W5" s="916"/>
      <c r="X5" s="916"/>
      <c r="Y5" s="916"/>
      <c r="Z5" s="916"/>
      <c r="AA5" s="916"/>
      <c r="AB5" s="916"/>
      <c r="AC5" s="916"/>
      <c r="AD5" s="916"/>
      <c r="AE5" s="916"/>
      <c r="AF5" s="916"/>
      <c r="AG5" s="916"/>
      <c r="AH5" s="916"/>
      <c r="AI5" s="916"/>
      <c r="AJ5" s="916"/>
      <c r="AK5" s="916"/>
      <c r="AL5" s="916"/>
      <c r="AM5" s="916"/>
      <c r="AN5" s="916"/>
      <c r="AO5" s="916"/>
      <c r="AP5" s="916"/>
      <c r="AQ5" s="916"/>
      <c r="AR5" s="1556"/>
      <c r="AS5" s="1557"/>
      <c r="AT5" s="516"/>
      <c r="AU5" s="534"/>
      <c r="AV5" s="534"/>
      <c r="AW5" s="534"/>
      <c r="AX5" s="534"/>
      <c r="AY5" s="516"/>
      <c r="AZ5" s="534"/>
      <c r="BA5" s="534"/>
      <c r="BB5" s="534"/>
      <c r="BC5" s="534"/>
      <c r="BD5" s="516"/>
      <c r="BE5" s="534"/>
      <c r="BF5" s="534"/>
      <c r="BG5" s="534"/>
      <c r="BH5" s="534"/>
      <c r="BI5" s="534"/>
      <c r="BJ5" s="534"/>
      <c r="BK5" s="534"/>
      <c r="BL5" s="534"/>
      <c r="BM5" s="534"/>
    </row>
    <row r="6" spans="1:65" ht="23.25" customHeight="1" thickBot="1">
      <c r="A6" s="516"/>
      <c r="B6" s="1551"/>
      <c r="C6" s="922" t="s">
        <v>2419</v>
      </c>
      <c r="D6" s="551"/>
      <c r="E6" s="551"/>
      <c r="F6" s="551"/>
      <c r="G6" s="551"/>
      <c r="H6" s="551"/>
      <c r="I6" s="551"/>
      <c r="J6" s="551"/>
      <c r="K6" s="923"/>
      <c r="L6" s="923"/>
      <c r="M6" s="923"/>
      <c r="N6" s="923"/>
      <c r="O6" s="923"/>
      <c r="P6" s="924"/>
      <c r="Q6" s="924"/>
      <c r="R6" s="924"/>
      <c r="S6" s="924"/>
      <c r="T6" s="924"/>
      <c r="U6" s="924"/>
      <c r="V6" s="924"/>
      <c r="W6" s="924"/>
      <c r="X6" s="925"/>
      <c r="Y6" s="925"/>
      <c r="Z6" s="925"/>
      <c r="AA6" s="925"/>
      <c r="AB6" s="925"/>
      <c r="AC6" s="924"/>
      <c r="AD6" s="924"/>
      <c r="AE6" s="924"/>
      <c r="AF6" s="924"/>
      <c r="AG6" s="924"/>
      <c r="AH6" s="924"/>
      <c r="AI6" s="924"/>
      <c r="AJ6" s="924"/>
      <c r="AK6" s="924"/>
      <c r="AL6" s="924"/>
      <c r="AM6" s="925"/>
      <c r="AN6" s="925"/>
      <c r="AO6" s="925"/>
      <c r="AP6" s="925"/>
      <c r="AQ6" s="925"/>
      <c r="AR6" s="1562" t="s">
        <v>3139</v>
      </c>
      <c r="AS6" s="1563"/>
      <c r="AT6" s="516"/>
      <c r="AU6" s="2" t="s">
        <v>1601</v>
      </c>
      <c r="AV6" s="2"/>
      <c r="AW6" s="534">
        <v>1</v>
      </c>
      <c r="AX6" s="1526" t="s">
        <v>3140</v>
      </c>
      <c r="AY6" s="516"/>
      <c r="AZ6" s="1475" t="s">
        <v>1602</v>
      </c>
      <c r="BA6" s="1475"/>
      <c r="BB6" s="548"/>
      <c r="BC6" s="1477" t="s">
        <v>2765</v>
      </c>
      <c r="BD6" s="516"/>
      <c r="BE6" s="1485" t="s">
        <v>1603</v>
      </c>
      <c r="BF6" s="1485"/>
      <c r="BG6" s="548"/>
      <c r="BH6" s="1477" t="s">
        <v>2766</v>
      </c>
      <c r="BI6" s="516"/>
      <c r="BJ6" s="1491" t="s">
        <v>2422</v>
      </c>
      <c r="BK6" s="1491"/>
      <c r="BL6" s="548"/>
      <c r="BM6" s="1477" t="s">
        <v>2767</v>
      </c>
    </row>
    <row r="7" spans="1:65" s="549" customFormat="1" ht="23.25" customHeight="1">
      <c r="A7" s="516"/>
      <c r="B7" s="555"/>
      <c r="C7" s="556" t="s">
        <v>2769</v>
      </c>
      <c r="D7" s="557" t="str">
        <f ca="1">CELL("nomfichier",D7)</f>
        <v>D:\Données\1.UPRT\MOTEURS.VILLIERS\CUISSON.SOUS.VIDE\[04_05_cuissons_basses_temperatures.xlsx]46_.matériel</v>
      </c>
      <c r="E7" s="557"/>
      <c r="F7" s="557"/>
      <c r="G7" s="558"/>
      <c r="H7" s="558"/>
      <c r="I7" s="558"/>
      <c r="J7" s="558"/>
      <c r="K7" s="558"/>
      <c r="L7" s="558"/>
      <c r="M7" s="558"/>
      <c r="N7" s="558"/>
      <c r="O7" s="558"/>
      <c r="P7" s="558"/>
      <c r="Q7" s="558"/>
      <c r="R7" s="558"/>
      <c r="S7" s="558"/>
      <c r="T7" s="557"/>
      <c r="U7" s="557"/>
      <c r="V7" s="558"/>
      <c r="W7" s="558"/>
      <c r="X7" s="558"/>
      <c r="Y7" s="558"/>
      <c r="Z7" s="558"/>
      <c r="AA7" s="555"/>
      <c r="AB7" s="555"/>
      <c r="AC7" s="555"/>
      <c r="AD7" s="555"/>
      <c r="AE7" s="516"/>
      <c r="AF7" s="558"/>
      <c r="AG7" s="558"/>
      <c r="AH7" s="558"/>
      <c r="AI7" s="557"/>
      <c r="AJ7" s="557"/>
      <c r="AK7" s="558"/>
      <c r="AL7" s="558"/>
      <c r="AM7" s="558"/>
      <c r="AN7" s="558"/>
      <c r="AO7" s="558"/>
      <c r="AP7" s="555"/>
      <c r="AQ7" s="555"/>
      <c r="AR7" s="555"/>
      <c r="AS7" s="555"/>
      <c r="AT7" s="516"/>
      <c r="AU7" s="1472"/>
      <c r="AV7" s="1472"/>
      <c r="AW7" s="534">
        <v>1</v>
      </c>
      <c r="AX7" s="1527"/>
      <c r="AY7" s="516"/>
      <c r="AZ7" s="1476"/>
      <c r="BA7" s="1476"/>
      <c r="BB7" s="548"/>
      <c r="BC7" s="1478"/>
      <c r="BD7" s="516"/>
      <c r="BE7" s="1486"/>
      <c r="BF7" s="1486"/>
      <c r="BG7" s="548"/>
      <c r="BH7" s="1478"/>
      <c r="BI7" s="516"/>
      <c r="BJ7" s="1492"/>
      <c r="BK7" s="1492"/>
      <c r="BL7" s="548"/>
      <c r="BM7" s="1478"/>
    </row>
    <row r="8" spans="1:65" ht="21" customHeight="1" thickBot="1">
      <c r="A8" s="516"/>
      <c r="B8" s="558"/>
      <c r="C8" s="1288" t="s">
        <v>1575</v>
      </c>
      <c r="D8" s="558"/>
      <c r="E8" s="558"/>
      <c r="F8" s="558"/>
      <c r="G8" s="558"/>
      <c r="H8" s="558"/>
      <c r="I8" s="558"/>
      <c r="J8" s="558"/>
      <c r="K8" s="558"/>
      <c r="L8" s="558"/>
      <c r="M8" s="558"/>
      <c r="N8" s="558"/>
      <c r="O8" s="558"/>
      <c r="P8" s="558"/>
      <c r="Q8" s="558"/>
      <c r="R8" s="558"/>
      <c r="S8" s="557"/>
      <c r="T8" s="557"/>
      <c r="U8" s="557"/>
      <c r="V8" s="558"/>
      <c r="W8" s="558"/>
      <c r="X8" s="558"/>
      <c r="Y8" s="558"/>
      <c r="Z8" s="558"/>
      <c r="AG8" s="558"/>
      <c r="AH8" s="557"/>
      <c r="AI8" s="557"/>
      <c r="AJ8" s="557"/>
      <c r="AK8" s="558"/>
      <c r="AL8" s="558"/>
      <c r="AM8" s="558"/>
      <c r="AN8" s="558"/>
      <c r="AO8" s="558"/>
      <c r="AR8" s="566" t="s">
        <v>2776</v>
      </c>
      <c r="AS8" s="426" t="str">
        <f>BM80</f>
        <v>BM80</v>
      </c>
      <c r="AT8" s="516"/>
      <c r="AU8" s="534"/>
      <c r="AV8" s="534"/>
      <c r="AW8" s="534"/>
      <c r="AX8" s="534"/>
      <c r="AY8" s="516"/>
      <c r="AZ8" s="534"/>
      <c r="BA8" s="534"/>
      <c r="BB8" s="534"/>
      <c r="BC8" s="534"/>
      <c r="BD8" s="516"/>
      <c r="BE8" s="534"/>
      <c r="BF8" s="534"/>
      <c r="BG8" s="534"/>
      <c r="BH8" s="534"/>
      <c r="BI8" s="534"/>
      <c r="BJ8" s="534"/>
      <c r="BK8" s="534"/>
      <c r="BL8" s="534"/>
      <c r="BM8" s="534"/>
    </row>
    <row r="9" spans="1:65" ht="21" customHeight="1">
      <c r="A9" s="516"/>
      <c r="B9" s="926" t="str">
        <f>IF(C24&gt;0,"A","►")</f>
        <v>A</v>
      </c>
      <c r="C9" s="1542" t="s">
        <v>2794</v>
      </c>
      <c r="D9" s="1542"/>
      <c r="E9" s="1542"/>
      <c r="F9" s="1542"/>
      <c r="G9" s="1542"/>
      <c r="H9" s="1542"/>
      <c r="I9" s="1542"/>
      <c r="J9" s="1542"/>
      <c r="K9" s="1542"/>
      <c r="L9" s="1542"/>
      <c r="M9" s="1544" t="s">
        <v>3141</v>
      </c>
      <c r="N9" s="1544"/>
      <c r="O9" s="1546" t="str">
        <f>LEFT(C9,1)</f>
        <v>N</v>
      </c>
      <c r="P9" s="927"/>
      <c r="Q9" s="926" t="str">
        <f>IF(R23&gt;0,"A","►")</f>
        <v>A</v>
      </c>
      <c r="R9" s="1542" t="s">
        <v>2794</v>
      </c>
      <c r="S9" s="1542"/>
      <c r="T9" s="1542"/>
      <c r="U9" s="1542"/>
      <c r="V9" s="1542"/>
      <c r="W9" s="1542"/>
      <c r="X9" s="1542"/>
      <c r="Y9" s="1542"/>
      <c r="Z9" s="1542"/>
      <c r="AA9" s="1542"/>
      <c r="AB9" s="1544" t="s">
        <v>3141</v>
      </c>
      <c r="AC9" s="1544"/>
      <c r="AD9" s="1546" t="str">
        <f>LEFT(R9,1)</f>
        <v>N</v>
      </c>
      <c r="AE9" s="516"/>
      <c r="AF9" s="926" t="str">
        <f>IF(AG42&gt;0,"A","►")</f>
        <v>A</v>
      </c>
      <c r="AG9" s="1542" t="s">
        <v>2794</v>
      </c>
      <c r="AH9" s="1542"/>
      <c r="AI9" s="1542"/>
      <c r="AJ9" s="1542"/>
      <c r="AK9" s="1542"/>
      <c r="AL9" s="1542"/>
      <c r="AM9" s="1542"/>
      <c r="AN9" s="1542"/>
      <c r="AO9" s="1542"/>
      <c r="AP9" s="1542"/>
      <c r="AQ9" s="1544" t="s">
        <v>3141</v>
      </c>
      <c r="AR9" s="1544"/>
      <c r="AS9" s="1546" t="s">
        <v>3142</v>
      </c>
      <c r="AT9" s="516"/>
      <c r="AU9" s="1538" t="s">
        <v>1630</v>
      </c>
      <c r="AV9" s="1538"/>
      <c r="AW9" s="534">
        <v>1</v>
      </c>
      <c r="AX9" s="1526" t="s">
        <v>3143</v>
      </c>
      <c r="AY9" s="516"/>
      <c r="AZ9" s="1475" t="s">
        <v>1631</v>
      </c>
      <c r="BA9" s="1475"/>
      <c r="BB9" s="548"/>
      <c r="BC9" s="1477"/>
      <c r="BD9" s="516"/>
      <c r="BE9" s="1485" t="s">
        <v>2777</v>
      </c>
      <c r="BF9" s="1485"/>
      <c r="BG9" s="548"/>
      <c r="BH9" s="1477"/>
      <c r="BI9" s="516"/>
      <c r="BJ9" s="1491" t="s">
        <v>2778</v>
      </c>
      <c r="BK9" s="1491"/>
      <c r="BL9" s="548"/>
      <c r="BM9" s="1477"/>
    </row>
    <row r="10" spans="1:65" ht="21" customHeight="1">
      <c r="A10" s="516"/>
      <c r="B10" s="928" t="str">
        <f>IF(C24&gt;0,"A","►")</f>
        <v>A</v>
      </c>
      <c r="C10" s="1543"/>
      <c r="D10" s="1543"/>
      <c r="E10" s="1543"/>
      <c r="F10" s="1543"/>
      <c r="G10" s="1543"/>
      <c r="H10" s="1543"/>
      <c r="I10" s="1543"/>
      <c r="J10" s="1543"/>
      <c r="K10" s="1543"/>
      <c r="L10" s="1543"/>
      <c r="M10" s="1545"/>
      <c r="N10" s="1545"/>
      <c r="O10" s="1547"/>
      <c r="P10" s="927"/>
      <c r="Q10" s="928" t="str">
        <f>IF(R23&gt;0,"A","►")</f>
        <v>A</v>
      </c>
      <c r="R10" s="1548"/>
      <c r="S10" s="1548"/>
      <c r="T10" s="1548"/>
      <c r="U10" s="1548"/>
      <c r="V10" s="1548"/>
      <c r="W10" s="1548"/>
      <c r="X10" s="1548"/>
      <c r="Y10" s="1548"/>
      <c r="Z10" s="1548"/>
      <c r="AA10" s="1548"/>
      <c r="AB10" s="1545"/>
      <c r="AC10" s="1545"/>
      <c r="AD10" s="1547"/>
      <c r="AE10" s="516"/>
      <c r="AF10" s="928" t="str">
        <f>IF(AG42&gt;0,"A","►")</f>
        <v>A</v>
      </c>
      <c r="AG10" s="1548"/>
      <c r="AH10" s="1548"/>
      <c r="AI10" s="1548"/>
      <c r="AJ10" s="1548"/>
      <c r="AK10" s="1548"/>
      <c r="AL10" s="1548"/>
      <c r="AM10" s="1548"/>
      <c r="AN10" s="1548"/>
      <c r="AO10" s="1548"/>
      <c r="AP10" s="1548"/>
      <c r="AQ10" s="1545"/>
      <c r="AR10" s="1545"/>
      <c r="AS10" s="1547"/>
      <c r="AT10" s="516"/>
      <c r="AU10" s="1539"/>
      <c r="AV10" s="1539"/>
      <c r="AW10" s="534">
        <v>1</v>
      </c>
      <c r="AX10" s="1527"/>
      <c r="AY10" s="516"/>
      <c r="AZ10" s="1476"/>
      <c r="BA10" s="1476"/>
      <c r="BB10" s="548"/>
      <c r="BC10" s="1478"/>
      <c r="BD10" s="516"/>
      <c r="BE10" s="1486"/>
      <c r="BF10" s="1486"/>
      <c r="BG10" s="548"/>
      <c r="BH10" s="1478"/>
      <c r="BI10" s="516"/>
      <c r="BJ10" s="1492"/>
      <c r="BK10" s="1492"/>
      <c r="BL10" s="548"/>
      <c r="BM10" s="1478"/>
    </row>
    <row r="11" spans="1:65" ht="21" customHeight="1" thickBot="1">
      <c r="A11" s="516"/>
      <c r="B11" s="929" t="str">
        <f>IF(C24&gt;0,"A","►")</f>
        <v>A</v>
      </c>
      <c r="C11" s="930"/>
      <c r="D11" s="1533" t="s">
        <v>3144</v>
      </c>
      <c r="E11" s="1533"/>
      <c r="F11" s="1533"/>
      <c r="G11" s="1533"/>
      <c r="H11" s="1533"/>
      <c r="I11" s="1533"/>
      <c r="J11" s="1533"/>
      <c r="K11" s="1533"/>
      <c r="L11" s="1533"/>
      <c r="M11" s="1533"/>
      <c r="N11" s="1533"/>
      <c r="O11" s="1534"/>
      <c r="P11" s="927"/>
      <c r="Q11" s="929" t="str">
        <f>IF(R23&gt;0,"A","►")</f>
        <v>A</v>
      </c>
      <c r="R11" s="931" t="s">
        <v>2403</v>
      </c>
      <c r="S11" s="1535" t="s">
        <v>3145</v>
      </c>
      <c r="T11" s="1535"/>
      <c r="U11" s="1535"/>
      <c r="V11" s="1535"/>
      <c r="W11" s="1535"/>
      <c r="X11" s="932">
        <f>MAX(R12:R22)</f>
        <v>2</v>
      </c>
      <c r="Y11" s="933" t="s">
        <v>3145</v>
      </c>
      <c r="Z11" s="933"/>
      <c r="AA11" s="933"/>
      <c r="AB11" s="933"/>
      <c r="AC11" s="933"/>
      <c r="AD11" s="934"/>
      <c r="AE11" s="516"/>
      <c r="AF11" s="929" t="str">
        <f>IF(AG42&gt;0,"A","►")</f>
        <v>A</v>
      </c>
      <c r="AG11" s="1536" t="s">
        <v>3146</v>
      </c>
      <c r="AH11" s="1536"/>
      <c r="AI11" s="1536"/>
      <c r="AJ11" s="1536"/>
      <c r="AK11" s="1536"/>
      <c r="AL11" s="1536"/>
      <c r="AM11" s="1536"/>
      <c r="AN11" s="1536"/>
      <c r="AO11" s="1536"/>
      <c r="AP11" s="1536"/>
      <c r="AQ11" s="1536"/>
      <c r="AR11" s="1536"/>
      <c r="AS11" s="1537"/>
      <c r="AT11" s="516"/>
      <c r="AU11" s="534"/>
      <c r="AV11" s="534"/>
      <c r="AW11" s="534"/>
      <c r="AX11" s="534"/>
      <c r="AY11" s="516"/>
      <c r="AZ11" s="534"/>
      <c r="BA11" s="534"/>
      <c r="BB11" s="534"/>
      <c r="BC11" s="534"/>
      <c r="BD11" s="516"/>
      <c r="BE11" s="534"/>
      <c r="BF11" s="534"/>
      <c r="BG11" s="534"/>
      <c r="BH11" s="534"/>
      <c r="BI11" s="534"/>
      <c r="BJ11" s="534"/>
      <c r="BK11" s="534"/>
      <c r="BL11" s="534"/>
      <c r="BM11" s="534"/>
    </row>
    <row r="12" spans="1:65" ht="21" customHeight="1">
      <c r="A12" s="516"/>
      <c r="B12" s="929" t="str">
        <f>IF(C24&gt;0,"A","►")</f>
        <v>A</v>
      </c>
      <c r="C12" s="935"/>
      <c r="D12" s="1497"/>
      <c r="E12" s="1497"/>
      <c r="F12" s="1497"/>
      <c r="G12" s="1497"/>
      <c r="H12" s="1497"/>
      <c r="I12" s="1497"/>
      <c r="J12" s="1497"/>
      <c r="K12" s="1497"/>
      <c r="L12" s="1497"/>
      <c r="M12" s="1497"/>
      <c r="N12" s="1497"/>
      <c r="O12" s="1498"/>
      <c r="P12" s="927"/>
      <c r="Q12" s="772" t="str">
        <f t="shared" ref="Q12:Q22" si="0">IF(S12&lt;&gt;"","A",IF(T12&lt;&gt;"","A",IF(U12&lt;&gt;"","A",IF(V12&lt;&gt;"","A",IF(Y12&lt;&gt;"","A",IF(Z12&lt;&gt;"","A",IF(AA12&lt;&gt;"","A","►")))))))</f>
        <v>►</v>
      </c>
      <c r="R12" s="932">
        <v>0</v>
      </c>
      <c r="S12" s="1535"/>
      <c r="T12" s="1535"/>
      <c r="U12" s="1535"/>
      <c r="V12" s="1535"/>
      <c r="W12" s="1535"/>
      <c r="X12" s="491"/>
      <c r="Y12" s="933"/>
      <c r="Z12" s="933"/>
      <c r="AA12" s="933"/>
      <c r="AB12" s="933"/>
      <c r="AC12" s="933"/>
      <c r="AD12" s="934"/>
      <c r="AE12" s="516"/>
      <c r="AF12" s="929" t="str">
        <f>IF(AG42&gt;0,"A","►")</f>
        <v>A</v>
      </c>
      <c r="AG12" s="1536"/>
      <c r="AH12" s="1536"/>
      <c r="AI12" s="1536"/>
      <c r="AJ12" s="1536"/>
      <c r="AK12" s="1536"/>
      <c r="AL12" s="1536"/>
      <c r="AM12" s="1536"/>
      <c r="AN12" s="1536"/>
      <c r="AO12" s="1536"/>
      <c r="AP12" s="1536"/>
      <c r="AQ12" s="1536"/>
      <c r="AR12" s="1536"/>
      <c r="AS12" s="1537"/>
      <c r="AT12" s="516"/>
      <c r="AU12" s="1538" t="s">
        <v>2790</v>
      </c>
      <c r="AV12" s="1538"/>
      <c r="AW12" s="534">
        <v>1</v>
      </c>
      <c r="AX12" s="1526" t="s">
        <v>3147</v>
      </c>
      <c r="AY12" s="516"/>
      <c r="AZ12" s="1475" t="s">
        <v>1644</v>
      </c>
      <c r="BA12" s="1475"/>
      <c r="BB12" s="548"/>
      <c r="BC12" s="1477"/>
      <c r="BD12" s="516"/>
      <c r="BE12" s="1485" t="s">
        <v>1679</v>
      </c>
      <c r="BF12" s="1485"/>
      <c r="BG12" s="548"/>
      <c r="BH12" s="1477"/>
      <c r="BI12" s="516"/>
      <c r="BJ12" s="1491" t="s">
        <v>1680</v>
      </c>
      <c r="BK12" s="1491"/>
      <c r="BL12" s="548"/>
      <c r="BM12" s="1477"/>
    </row>
    <row r="13" spans="1:65" ht="21" customHeight="1">
      <c r="A13" s="516"/>
      <c r="B13" s="929" t="str">
        <f>IF(C24&gt;0,"A","►")</f>
        <v>A</v>
      </c>
      <c r="C13" s="491"/>
      <c r="D13" s="936"/>
      <c r="E13" s="936"/>
      <c r="F13" s="936"/>
      <c r="G13" s="936"/>
      <c r="H13" s="937"/>
      <c r="I13" s="494"/>
      <c r="J13" s="494"/>
      <c r="K13" s="494"/>
      <c r="L13" s="494"/>
      <c r="M13" s="494"/>
      <c r="N13" s="494"/>
      <c r="O13" s="938"/>
      <c r="P13" s="927"/>
      <c r="Q13" s="772" t="str">
        <f t="shared" si="0"/>
        <v>A</v>
      </c>
      <c r="R13" s="939">
        <f>IF(ISBLANK(S13),"",LARGE(R12:R12,1)+1)</f>
        <v>1</v>
      </c>
      <c r="S13" s="940" t="s">
        <v>2938</v>
      </c>
      <c r="T13" s="940"/>
      <c r="U13" s="941"/>
      <c r="V13" s="941"/>
      <c r="W13" s="930"/>
      <c r="X13" s="939" t="str">
        <f>IF(ISBLANK(Y13),"",LARGE(X11:X11,1)+1)</f>
        <v/>
      </c>
      <c r="Y13" s="940"/>
      <c r="Z13" s="941"/>
      <c r="AA13" s="941"/>
      <c r="AB13" s="941"/>
      <c r="AC13" s="941"/>
      <c r="AD13" s="942"/>
      <c r="AE13" s="516"/>
      <c r="AF13" s="929" t="str">
        <f>IF(AG42&gt;0,"A","►")</f>
        <v>A</v>
      </c>
      <c r="AG13" s="1540" t="s">
        <v>3148</v>
      </c>
      <c r="AH13" s="1540"/>
      <c r="AI13" s="1540"/>
      <c r="AJ13" s="1540"/>
      <c r="AK13" s="1540"/>
      <c r="AL13" s="1540"/>
      <c r="AM13" s="1540"/>
      <c r="AN13" s="1540"/>
      <c r="AO13" s="1540"/>
      <c r="AP13" s="1540"/>
      <c r="AQ13" s="1540"/>
      <c r="AR13" s="1540"/>
      <c r="AS13" s="1541"/>
      <c r="AT13" s="516"/>
      <c r="AU13" s="1539"/>
      <c r="AV13" s="1539"/>
      <c r="AW13" s="534">
        <v>1</v>
      </c>
      <c r="AX13" s="1527"/>
      <c r="AY13" s="516"/>
      <c r="AZ13" s="1476"/>
      <c r="BA13" s="1476"/>
      <c r="BB13" s="548"/>
      <c r="BC13" s="1478"/>
      <c r="BD13" s="516"/>
      <c r="BE13" s="1486"/>
      <c r="BF13" s="1486"/>
      <c r="BG13" s="548"/>
      <c r="BH13" s="1478"/>
      <c r="BI13" s="516"/>
      <c r="BJ13" s="1492"/>
      <c r="BK13" s="1492"/>
      <c r="BL13" s="548"/>
      <c r="BM13" s="1478"/>
    </row>
    <row r="14" spans="1:65" ht="21" customHeight="1" thickBot="1">
      <c r="A14" s="516"/>
      <c r="B14" s="929" t="str">
        <f>IF(C24&gt;0,"A","►")</f>
        <v>A</v>
      </c>
      <c r="C14" s="511"/>
      <c r="D14" s="511"/>
      <c r="E14" s="511"/>
      <c r="F14" s="511"/>
      <c r="G14" s="511"/>
      <c r="H14" s="943"/>
      <c r="I14" s="944" t="s">
        <v>3149</v>
      </c>
      <c r="J14" s="937"/>
      <c r="K14" s="937"/>
      <c r="L14" s="937"/>
      <c r="M14" s="945" t="s">
        <v>3150</v>
      </c>
      <c r="N14" s="946"/>
      <c r="O14" s="947"/>
      <c r="P14" s="927"/>
      <c r="Q14" s="772" t="str">
        <f t="shared" si="0"/>
        <v>A</v>
      </c>
      <c r="R14" s="939">
        <f>IF(ISBLANK(S14),"",LARGE(R12:R13,1)+1)</f>
        <v>2</v>
      </c>
      <c r="S14" s="940" t="s">
        <v>3151</v>
      </c>
      <c r="T14" s="940"/>
      <c r="U14" s="941"/>
      <c r="V14" s="941"/>
      <c r="W14" s="930"/>
      <c r="X14" s="939" t="str">
        <f>IF(ISBLANK(Y14),"",LARGE(X11:X13,1)+1)</f>
        <v/>
      </c>
      <c r="Y14" s="940"/>
      <c r="Z14" s="940"/>
      <c r="AA14" s="940"/>
      <c r="AB14" s="940"/>
      <c r="AC14" s="940"/>
      <c r="AD14" s="942"/>
      <c r="AE14" s="516"/>
      <c r="AF14" s="929" t="str">
        <f>IF(AG42&gt;0,"A","►")</f>
        <v>A</v>
      </c>
      <c r="AG14" s="1540"/>
      <c r="AH14" s="1540"/>
      <c r="AI14" s="1540"/>
      <c r="AJ14" s="1540"/>
      <c r="AK14" s="1540"/>
      <c r="AL14" s="1540"/>
      <c r="AM14" s="1540"/>
      <c r="AN14" s="1540"/>
      <c r="AO14" s="1540"/>
      <c r="AP14" s="1540"/>
      <c r="AQ14" s="1540"/>
      <c r="AR14" s="1540"/>
      <c r="AS14" s="1541"/>
      <c r="AT14" s="516"/>
      <c r="AU14" s="534"/>
      <c r="AV14" s="534"/>
      <c r="AW14" s="534"/>
      <c r="AX14" s="534"/>
      <c r="AY14" s="516"/>
      <c r="AZ14" s="534"/>
      <c r="BA14" s="534"/>
      <c r="BB14" s="534"/>
      <c r="BC14" s="534"/>
      <c r="BD14" s="516"/>
      <c r="BE14" s="534"/>
      <c r="BF14" s="534"/>
      <c r="BG14" s="534"/>
      <c r="BH14" s="534"/>
      <c r="BI14" s="534"/>
      <c r="BJ14" s="534"/>
      <c r="BK14" s="534"/>
      <c r="BL14" s="534"/>
      <c r="BM14" s="534"/>
    </row>
    <row r="15" spans="1:65" ht="21" customHeight="1">
      <c r="A15" s="516"/>
      <c r="B15" s="929" t="str">
        <f>IF(C24&gt;0,"A","►")</f>
        <v>A</v>
      </c>
      <c r="C15" s="511"/>
      <c r="D15" s="511"/>
      <c r="E15" s="511"/>
      <c r="F15" s="511"/>
      <c r="G15" s="511"/>
      <c r="H15" s="511"/>
      <c r="I15" s="948">
        <v>16</v>
      </c>
      <c r="J15" s="949" t="s">
        <v>3152</v>
      </c>
      <c r="K15" s="950"/>
      <c r="L15" s="511"/>
      <c r="M15" s="951">
        <v>32</v>
      </c>
      <c r="N15" s="952" t="str">
        <f>J15</f>
        <v>portions</v>
      </c>
      <c r="O15" s="947"/>
      <c r="P15" s="927"/>
      <c r="Q15" s="772" t="str">
        <f t="shared" si="0"/>
        <v>A</v>
      </c>
      <c r="R15" s="939" t="str">
        <f>IF(ISBLANK(S15),"",LARGE(R12:R14,1)+1)</f>
        <v/>
      </c>
      <c r="S15" s="940"/>
      <c r="T15" s="941" t="s">
        <v>3153</v>
      </c>
      <c r="U15" s="941"/>
      <c r="V15" s="941"/>
      <c r="W15" s="930"/>
      <c r="X15" s="939" t="str">
        <f>IF(ISBLANK(Y15),"",LARGE(X11:X14,1)+1)</f>
        <v/>
      </c>
      <c r="Y15" s="940"/>
      <c r="Z15" s="941"/>
      <c r="AA15" s="941"/>
      <c r="AB15" s="941"/>
      <c r="AC15" s="941"/>
      <c r="AD15" s="942"/>
      <c r="AE15" s="516"/>
      <c r="AF15" s="953" t="str">
        <f>IF(AG42&gt;0,"A","►")</f>
        <v>A</v>
      </c>
      <c r="AG15" s="931" t="s">
        <v>2403</v>
      </c>
      <c r="AH15" s="1530" t="s">
        <v>3154</v>
      </c>
      <c r="AI15" s="1530"/>
      <c r="AJ15" s="1530"/>
      <c r="AK15" s="1530"/>
      <c r="AL15" s="1530"/>
      <c r="AM15" s="1530"/>
      <c r="AN15" s="954"/>
      <c r="AO15" s="955"/>
      <c r="AP15" s="955"/>
      <c r="AQ15" s="955"/>
      <c r="AR15" s="955"/>
      <c r="AS15" s="956"/>
      <c r="AT15" s="516"/>
      <c r="AU15" s="1531" t="s">
        <v>1607</v>
      </c>
      <c r="AV15" s="1531"/>
      <c r="AW15" s="534">
        <v>1</v>
      </c>
      <c r="AX15" s="1526" t="s">
        <v>3155</v>
      </c>
      <c r="AY15" s="516"/>
      <c r="AZ15" s="1475" t="s">
        <v>1701</v>
      </c>
      <c r="BA15" s="1475"/>
      <c r="BB15" s="548"/>
      <c r="BC15" s="1477"/>
      <c r="BD15" s="516"/>
      <c r="BE15" s="1485" t="s">
        <v>2803</v>
      </c>
      <c r="BF15" s="1485"/>
      <c r="BG15" s="548"/>
      <c r="BH15" s="1477"/>
      <c r="BI15" s="516"/>
      <c r="BJ15" s="1491" t="s">
        <v>2804</v>
      </c>
      <c r="BK15" s="1491"/>
      <c r="BL15" s="548"/>
      <c r="BM15" s="1477"/>
    </row>
    <row r="16" spans="1:65" ht="21" customHeight="1">
      <c r="A16" s="516"/>
      <c r="B16" s="929" t="str">
        <f>IF(C24&gt;0,"A","►")</f>
        <v>A</v>
      </c>
      <c r="C16" s="957"/>
      <c r="D16" s="958"/>
      <c r="E16" s="958" t="s">
        <v>3156</v>
      </c>
      <c r="F16" s="958"/>
      <c r="G16" s="958"/>
      <c r="H16" s="958" t="s">
        <v>1477</v>
      </c>
      <c r="I16" s="959" t="s">
        <v>3157</v>
      </c>
      <c r="J16" s="960"/>
      <c r="K16" s="960"/>
      <c r="L16" s="960" t="s">
        <v>315</v>
      </c>
      <c r="M16" s="961" t="s">
        <v>3158</v>
      </c>
      <c r="N16" s="962"/>
      <c r="O16" s="963"/>
      <c r="P16" s="927"/>
      <c r="Q16" s="772" t="str">
        <f t="shared" si="0"/>
        <v>A</v>
      </c>
      <c r="R16" s="939" t="str">
        <f>IF(ISBLANK(S16),"",LARGE(R12:R15,1)+1)</f>
        <v/>
      </c>
      <c r="S16" s="940"/>
      <c r="T16" s="940" t="s">
        <v>3159</v>
      </c>
      <c r="U16" s="940"/>
      <c r="V16" s="940"/>
      <c r="W16" s="930"/>
      <c r="X16" s="939" t="str">
        <f>IF(ISBLANK(Y16),"",LARGE(X11:X15,1)+1)</f>
        <v/>
      </c>
      <c r="Y16" s="940"/>
      <c r="Z16" s="930"/>
      <c r="AA16" s="930"/>
      <c r="AB16" s="930"/>
      <c r="AC16" s="930"/>
      <c r="AD16" s="942"/>
      <c r="AE16" s="516"/>
      <c r="AF16" s="772" t="str">
        <f t="shared" ref="AF16:AF41" si="1">IF(AH16&lt;&gt;"","A",IF(AI16&lt;&gt;"","A",IF(AJ16&lt;&gt;"","A",IF(AK16&lt;&gt;"","A",IF(AL16&lt;&gt;"","A",IF(AM16&lt;&gt;"","A",IF(AN16&lt;&gt;"","A","►")))))))</f>
        <v>A</v>
      </c>
      <c r="AG16" s="964">
        <v>1</v>
      </c>
      <c r="AH16" s="965" t="s">
        <v>3160</v>
      </c>
      <c r="AI16" s="955"/>
      <c r="AJ16" s="955"/>
      <c r="AK16" s="955"/>
      <c r="AL16" s="955"/>
      <c r="AM16" s="955"/>
      <c r="AN16" s="955"/>
      <c r="AO16" s="955"/>
      <c r="AP16" s="955"/>
      <c r="AQ16" s="955"/>
      <c r="AR16" s="955"/>
      <c r="AS16" s="956"/>
      <c r="AT16" s="516"/>
      <c r="AU16" s="1532"/>
      <c r="AV16" s="1532"/>
      <c r="AW16" s="534">
        <v>1</v>
      </c>
      <c r="AX16" s="1527"/>
      <c r="AY16" s="516"/>
      <c r="AZ16" s="1476"/>
      <c r="BA16" s="1476"/>
      <c r="BB16" s="548"/>
      <c r="BC16" s="1478"/>
      <c r="BD16" s="516"/>
      <c r="BE16" s="1486"/>
      <c r="BF16" s="1486"/>
      <c r="BG16" s="548"/>
      <c r="BH16" s="1478"/>
      <c r="BI16" s="516"/>
      <c r="BJ16" s="1492"/>
      <c r="BK16" s="1492"/>
      <c r="BL16" s="548"/>
      <c r="BM16" s="1478"/>
    </row>
    <row r="17" spans="1:65" ht="21" customHeight="1" thickBot="1">
      <c r="A17" s="516"/>
      <c r="B17" s="772" t="str">
        <f t="shared" ref="B17:B22" si="2">IF(J17&lt;&gt;"","A",IF(K17&lt;&gt;"","A",IF(L17&lt;&gt;"","A","►")))</f>
        <v>A</v>
      </c>
      <c r="C17" s="966"/>
      <c r="D17" s="967"/>
      <c r="E17" s="967" t="s">
        <v>3161</v>
      </c>
      <c r="F17" s="967"/>
      <c r="G17" s="967"/>
      <c r="H17" s="967" t="s">
        <v>3162</v>
      </c>
      <c r="I17" s="968">
        <v>1</v>
      </c>
      <c r="J17" s="969"/>
      <c r="K17" s="969" t="s">
        <v>3163</v>
      </c>
      <c r="L17" s="969"/>
      <c r="M17" s="970">
        <f>(I17/I15)*M15</f>
        <v>2</v>
      </c>
      <c r="N17" s="971"/>
      <c r="O17" s="972"/>
      <c r="P17" s="927"/>
      <c r="Q17" s="772" t="str">
        <f t="shared" si="0"/>
        <v>A</v>
      </c>
      <c r="R17" s="939" t="str">
        <f>IF(ISBLANK(S17),"",LARGE(R12:R16,1)+1)</f>
        <v/>
      </c>
      <c r="S17" s="940"/>
      <c r="T17" s="940"/>
      <c r="U17" s="941"/>
      <c r="V17" s="941"/>
      <c r="W17" s="930"/>
      <c r="X17" s="939">
        <f>IF(ISBLANK(Y17),"",LARGE(X11:X16,1)+1)</f>
        <v>3</v>
      </c>
      <c r="Y17" s="940" t="s">
        <v>2938</v>
      </c>
      <c r="Z17" s="930"/>
      <c r="AA17" s="930"/>
      <c r="AB17" s="930"/>
      <c r="AC17" s="930"/>
      <c r="AD17" s="942"/>
      <c r="AE17" s="516"/>
      <c r="AF17" s="772" t="str">
        <f t="shared" si="1"/>
        <v>A</v>
      </c>
      <c r="AG17" s="964" t="s">
        <v>447</v>
      </c>
      <c r="AH17" s="965" t="s">
        <v>3164</v>
      </c>
      <c r="AI17" s="955"/>
      <c r="AJ17" s="955"/>
      <c r="AK17" s="955"/>
      <c r="AL17" s="955"/>
      <c r="AM17" s="955"/>
      <c r="AN17" s="955"/>
      <c r="AO17" s="955"/>
      <c r="AP17" s="955"/>
      <c r="AQ17" s="955"/>
      <c r="AR17" s="955"/>
      <c r="AS17" s="956"/>
      <c r="AT17" s="516"/>
      <c r="AU17" s="534"/>
      <c r="AV17" s="534"/>
      <c r="AW17" s="534"/>
      <c r="AX17" s="534"/>
      <c r="AY17" s="516"/>
      <c r="AZ17" s="534"/>
      <c r="BA17" s="534"/>
      <c r="BB17" s="534"/>
      <c r="BC17" s="534"/>
      <c r="BD17" s="516"/>
      <c r="BE17" s="534"/>
      <c r="BF17" s="534"/>
      <c r="BG17" s="534"/>
      <c r="BH17" s="534"/>
      <c r="BI17" s="534"/>
      <c r="BJ17" s="534"/>
      <c r="BK17" s="534"/>
      <c r="BL17" s="534"/>
      <c r="BM17" s="534"/>
    </row>
    <row r="18" spans="1:65" ht="21" customHeight="1">
      <c r="A18" s="516"/>
      <c r="B18" s="772" t="str">
        <f t="shared" si="2"/>
        <v>A</v>
      </c>
      <c r="C18" s="966"/>
      <c r="D18" s="967"/>
      <c r="E18" s="967" t="s">
        <v>3161</v>
      </c>
      <c r="F18" s="967"/>
      <c r="G18" s="967"/>
      <c r="H18" s="967" t="s">
        <v>3162</v>
      </c>
      <c r="I18" s="968">
        <v>1</v>
      </c>
      <c r="J18" s="969"/>
      <c r="K18" s="969" t="s">
        <v>3165</v>
      </c>
      <c r="L18" s="969"/>
      <c r="M18" s="970">
        <f>(I18/I15)*M15</f>
        <v>2</v>
      </c>
      <c r="N18" s="971"/>
      <c r="O18" s="972"/>
      <c r="P18" s="927"/>
      <c r="Q18" s="772" t="str">
        <f t="shared" si="0"/>
        <v>►</v>
      </c>
      <c r="R18" s="939" t="str">
        <f>IF(ISBLANK(S18),"",LARGE(R12:R17,1)+1)</f>
        <v/>
      </c>
      <c r="S18" s="940"/>
      <c r="T18" s="940"/>
      <c r="U18" s="941"/>
      <c r="V18" s="941"/>
      <c r="W18" s="930"/>
      <c r="X18" s="939" t="str">
        <f>IF(ISBLANK(Y18),"",LARGE(X11:X17,1)+1)</f>
        <v/>
      </c>
      <c r="Y18" s="940"/>
      <c r="Z18" s="930"/>
      <c r="AA18" s="930"/>
      <c r="AB18" s="930"/>
      <c r="AC18" s="930"/>
      <c r="AD18" s="942"/>
      <c r="AE18" s="516"/>
      <c r="AF18" s="772" t="str">
        <f t="shared" si="1"/>
        <v>A</v>
      </c>
      <c r="AG18" s="964" t="s">
        <v>450</v>
      </c>
      <c r="AH18" s="965" t="s">
        <v>3166</v>
      </c>
      <c r="AI18" s="955"/>
      <c r="AJ18" s="955"/>
      <c r="AK18" s="955"/>
      <c r="AL18" s="955"/>
      <c r="AM18" s="955"/>
      <c r="AN18" s="955"/>
      <c r="AO18" s="955"/>
      <c r="AP18" s="955"/>
      <c r="AQ18" s="955"/>
      <c r="AR18" s="955"/>
      <c r="AS18" s="956"/>
      <c r="AT18" s="516"/>
      <c r="AU18" s="1528" t="s">
        <v>1606</v>
      </c>
      <c r="AV18" s="1528"/>
      <c r="AW18" s="534">
        <v>1</v>
      </c>
      <c r="AX18" s="1526" t="s">
        <v>3140</v>
      </c>
      <c r="AY18" s="516"/>
      <c r="AZ18" s="1475" t="s">
        <v>1734</v>
      </c>
      <c r="BA18" s="1475"/>
      <c r="BB18" s="548"/>
      <c r="BC18" s="1477"/>
      <c r="BD18" s="516"/>
      <c r="BE18" s="1485" t="s">
        <v>1774</v>
      </c>
      <c r="BF18" s="1485"/>
      <c r="BG18" s="548"/>
      <c r="BH18" s="1477"/>
      <c r="BI18" s="516"/>
      <c r="BJ18" s="1491" t="s">
        <v>2819</v>
      </c>
      <c r="BK18" s="1491"/>
      <c r="BL18" s="548"/>
      <c r="BM18" s="1477"/>
    </row>
    <row r="19" spans="1:65" ht="21" customHeight="1">
      <c r="A19" s="516"/>
      <c r="B19" s="772" t="str">
        <f t="shared" si="2"/>
        <v>A</v>
      </c>
      <c r="C19" s="966"/>
      <c r="D19" s="967"/>
      <c r="E19" s="967" t="s">
        <v>3161</v>
      </c>
      <c r="F19" s="967"/>
      <c r="G19" s="967"/>
      <c r="H19" s="967" t="s">
        <v>3167</v>
      </c>
      <c r="I19" s="968">
        <v>1</v>
      </c>
      <c r="J19" s="969"/>
      <c r="K19" s="969" t="s">
        <v>3168</v>
      </c>
      <c r="L19" s="969"/>
      <c r="M19" s="970">
        <f>(I19/I15)*M15</f>
        <v>2</v>
      </c>
      <c r="N19" s="971"/>
      <c r="O19" s="972"/>
      <c r="P19" s="927"/>
      <c r="Q19" s="772" t="str">
        <f t="shared" si="0"/>
        <v>►</v>
      </c>
      <c r="R19" s="939" t="str">
        <f>IF(ISBLANK(S19),"",LARGE(R12:R18,1)+1)</f>
        <v/>
      </c>
      <c r="S19" s="940"/>
      <c r="T19" s="940"/>
      <c r="U19" s="941"/>
      <c r="V19" s="941"/>
      <c r="W19" s="930"/>
      <c r="X19" s="939" t="str">
        <f>IF(ISBLANK(Y19),"",LARGE(X11:X18,1)+1)</f>
        <v/>
      </c>
      <c r="Y19" s="930"/>
      <c r="Z19" s="930"/>
      <c r="AA19" s="930"/>
      <c r="AB19" s="930"/>
      <c r="AC19" s="930"/>
      <c r="AD19" s="942"/>
      <c r="AE19" s="516"/>
      <c r="AF19" s="772" t="str">
        <f t="shared" si="1"/>
        <v>A</v>
      </c>
      <c r="AG19" s="964" t="s">
        <v>453</v>
      </c>
      <c r="AH19" s="965" t="s">
        <v>3169</v>
      </c>
      <c r="AI19" s="955"/>
      <c r="AJ19" s="955"/>
      <c r="AK19" s="955"/>
      <c r="AL19" s="955"/>
      <c r="AM19" s="955"/>
      <c r="AN19" s="955"/>
      <c r="AO19" s="955"/>
      <c r="AP19" s="955"/>
      <c r="AQ19" s="955"/>
      <c r="AR19" s="955"/>
      <c r="AS19" s="956"/>
      <c r="AT19" s="516"/>
      <c r="AU19" s="1529"/>
      <c r="AV19" s="1529"/>
      <c r="AW19" s="534">
        <v>1</v>
      </c>
      <c r="AX19" s="1527"/>
      <c r="AY19" s="516"/>
      <c r="AZ19" s="1476"/>
      <c r="BA19" s="1476"/>
      <c r="BB19" s="548"/>
      <c r="BC19" s="1478"/>
      <c r="BD19" s="516"/>
      <c r="BE19" s="1486"/>
      <c r="BF19" s="1486"/>
      <c r="BG19" s="548"/>
      <c r="BH19" s="1478"/>
      <c r="BI19" s="516"/>
      <c r="BJ19" s="1492"/>
      <c r="BK19" s="1492"/>
      <c r="BL19" s="548"/>
      <c r="BM19" s="1478"/>
    </row>
    <row r="20" spans="1:65" ht="21" customHeight="1" thickBot="1">
      <c r="A20" s="516"/>
      <c r="B20" s="772" t="str">
        <f t="shared" si="2"/>
        <v>A</v>
      </c>
      <c r="C20" s="966"/>
      <c r="D20" s="967"/>
      <c r="E20" s="967" t="s">
        <v>3161</v>
      </c>
      <c r="F20" s="967"/>
      <c r="G20" s="967"/>
      <c r="H20" s="967" t="s">
        <v>3170</v>
      </c>
      <c r="I20" s="968">
        <v>1</v>
      </c>
      <c r="J20" s="969"/>
      <c r="K20" s="969" t="s">
        <v>3168</v>
      </c>
      <c r="L20" s="969"/>
      <c r="M20" s="970">
        <f>(I20/I15)*M15</f>
        <v>2</v>
      </c>
      <c r="N20" s="971"/>
      <c r="O20" s="972"/>
      <c r="P20" s="927"/>
      <c r="Q20" s="772" t="str">
        <f t="shared" si="0"/>
        <v>►</v>
      </c>
      <c r="R20" s="939" t="str">
        <f>IF(ISBLANK(S20),"",LARGE(R12:R19,1)+1)</f>
        <v/>
      </c>
      <c r="S20" s="940"/>
      <c r="T20" s="940"/>
      <c r="U20" s="940"/>
      <c r="V20" s="940"/>
      <c r="W20" s="930"/>
      <c r="X20" s="939" t="str">
        <f>IF(ISBLANK(Y20),"",LARGE(X11:X19,1)+1)</f>
        <v/>
      </c>
      <c r="Y20" s="940"/>
      <c r="Z20" s="930"/>
      <c r="AA20" s="930"/>
      <c r="AB20" s="930"/>
      <c r="AC20" s="930"/>
      <c r="AD20" s="942"/>
      <c r="AE20" s="516"/>
      <c r="AF20" s="772" t="str">
        <f t="shared" si="1"/>
        <v>A</v>
      </c>
      <c r="AG20" s="964" t="s">
        <v>456</v>
      </c>
      <c r="AH20" s="965" t="s">
        <v>3171</v>
      </c>
      <c r="AI20" s="955"/>
      <c r="AJ20" s="955"/>
      <c r="AK20" s="955"/>
      <c r="AL20" s="955"/>
      <c r="AM20" s="955"/>
      <c r="AN20" s="955"/>
      <c r="AO20" s="955"/>
      <c r="AP20" s="955"/>
      <c r="AQ20" s="955"/>
      <c r="AR20" s="955"/>
      <c r="AS20" s="956"/>
      <c r="AT20" s="516"/>
      <c r="AU20" s="534"/>
      <c r="AV20" s="534"/>
      <c r="AW20" s="534"/>
      <c r="AX20" s="534"/>
      <c r="AY20" s="516"/>
      <c r="AZ20" s="534"/>
      <c r="BA20" s="534"/>
      <c r="BB20" s="534"/>
      <c r="BC20" s="534"/>
      <c r="BD20" s="516"/>
      <c r="BE20" s="534"/>
      <c r="BF20" s="534"/>
      <c r="BG20" s="534"/>
      <c r="BH20" s="534"/>
      <c r="BI20" s="534"/>
      <c r="BJ20" s="534"/>
      <c r="BK20" s="534"/>
      <c r="BL20" s="534"/>
      <c r="BM20" s="534"/>
    </row>
    <row r="21" spans="1:65" ht="21" customHeight="1">
      <c r="A21" s="516"/>
      <c r="B21" s="772" t="str">
        <f t="shared" si="2"/>
        <v>A</v>
      </c>
      <c r="C21" s="966"/>
      <c r="D21" s="967"/>
      <c r="E21" s="967" t="s">
        <v>3161</v>
      </c>
      <c r="F21" s="967"/>
      <c r="G21" s="967"/>
      <c r="H21" s="967" t="s">
        <v>1475</v>
      </c>
      <c r="I21" s="968">
        <v>1</v>
      </c>
      <c r="J21" s="969"/>
      <c r="K21" s="969" t="s">
        <v>3172</v>
      </c>
      <c r="L21" s="969"/>
      <c r="M21" s="970">
        <f>(I21/I15)*M15</f>
        <v>2</v>
      </c>
      <c r="N21" s="971"/>
      <c r="O21" s="972"/>
      <c r="P21" s="927"/>
      <c r="Q21" s="772" t="str">
        <f t="shared" si="0"/>
        <v>►</v>
      </c>
      <c r="R21" s="939" t="str">
        <f>IF(ISBLANK(S21),"",LARGE(R12:R20,1)+1)</f>
        <v/>
      </c>
      <c r="S21" s="940"/>
      <c r="T21" s="940"/>
      <c r="U21" s="941"/>
      <c r="V21" s="941"/>
      <c r="W21" s="930"/>
      <c r="X21" s="939" t="str">
        <f>IF(ISBLANK(Y21),"",LARGE(X11:X20,1)+1)</f>
        <v/>
      </c>
      <c r="Y21" s="940"/>
      <c r="Z21" s="930"/>
      <c r="AA21" s="973"/>
      <c r="AB21" s="973"/>
      <c r="AC21" s="973"/>
      <c r="AD21" s="942"/>
      <c r="AE21" s="516"/>
      <c r="AF21" s="772" t="str">
        <f t="shared" si="1"/>
        <v>A</v>
      </c>
      <c r="AG21" s="964" t="s">
        <v>459</v>
      </c>
      <c r="AH21" s="965" t="s">
        <v>3173</v>
      </c>
      <c r="AI21" s="955"/>
      <c r="AJ21" s="955"/>
      <c r="AK21" s="955"/>
      <c r="AL21" s="955"/>
      <c r="AM21" s="955"/>
      <c r="AN21" s="955"/>
      <c r="AO21" s="955"/>
      <c r="AP21" s="955"/>
      <c r="AQ21" s="955"/>
      <c r="AR21" s="955"/>
      <c r="AS21" s="956"/>
      <c r="AT21" s="516"/>
      <c r="AU21" s="1513" t="s">
        <v>2846</v>
      </c>
      <c r="AV21" s="1513"/>
      <c r="AW21" s="534">
        <v>1</v>
      </c>
      <c r="AX21" s="1526" t="s">
        <v>3174</v>
      </c>
      <c r="AY21" s="516"/>
      <c r="AZ21" s="1475" t="s">
        <v>1773</v>
      </c>
      <c r="BA21" s="1475"/>
      <c r="BB21" s="548"/>
      <c r="BC21" s="1477"/>
      <c r="BD21" s="516"/>
      <c r="BE21" s="1485" t="s">
        <v>2844</v>
      </c>
      <c r="BF21" s="1485"/>
      <c r="BG21" s="548"/>
      <c r="BH21" s="1477"/>
      <c r="BI21" s="516"/>
      <c r="BJ21" s="1491" t="s">
        <v>2845</v>
      </c>
      <c r="BK21" s="1491"/>
      <c r="BL21" s="548"/>
      <c r="BM21" s="1477"/>
    </row>
    <row r="22" spans="1:65" ht="21" customHeight="1">
      <c r="A22" s="516"/>
      <c r="B22" s="772" t="str">
        <f t="shared" si="2"/>
        <v>A</v>
      </c>
      <c r="C22" s="966"/>
      <c r="D22" s="967"/>
      <c r="E22" s="967" t="s">
        <v>3161</v>
      </c>
      <c r="F22" s="967"/>
      <c r="G22" s="967"/>
      <c r="H22" s="967" t="s">
        <v>3175</v>
      </c>
      <c r="I22" s="968">
        <v>1</v>
      </c>
      <c r="J22" s="969"/>
      <c r="K22" s="969" t="s">
        <v>3176</v>
      </c>
      <c r="L22" s="969"/>
      <c r="M22" s="970">
        <f>(I22/I15)*M15</f>
        <v>2</v>
      </c>
      <c r="N22" s="971"/>
      <c r="O22" s="972"/>
      <c r="P22" s="927"/>
      <c r="Q22" s="772" t="str">
        <f t="shared" si="0"/>
        <v>►</v>
      </c>
      <c r="R22" s="939" t="str">
        <f>IF(ISBLANK(S22),"",LARGE(R12:R21,1)+1)</f>
        <v/>
      </c>
      <c r="S22" s="940"/>
      <c r="T22" s="940"/>
      <c r="U22" s="930"/>
      <c r="V22" s="930"/>
      <c r="W22" s="930"/>
      <c r="X22" s="939" t="str">
        <f>IF(ISBLANK(Y22),"",LARGE(X11:X21,1)+1)</f>
        <v/>
      </c>
      <c r="Y22" s="930"/>
      <c r="Z22" s="930"/>
      <c r="AA22" s="930"/>
      <c r="AB22" s="930"/>
      <c r="AC22" s="930"/>
      <c r="AD22" s="974" t="s">
        <v>3177</v>
      </c>
      <c r="AE22" s="516"/>
      <c r="AF22" s="772" t="str">
        <f t="shared" si="1"/>
        <v>A</v>
      </c>
      <c r="AG22" s="964"/>
      <c r="AH22" s="1518" t="s">
        <v>3146</v>
      </c>
      <c r="AI22" s="1519"/>
      <c r="AJ22" s="1519"/>
      <c r="AK22" s="1519"/>
      <c r="AL22" s="1519"/>
      <c r="AM22" s="1519"/>
      <c r="AN22" s="1519"/>
      <c r="AO22" s="955"/>
      <c r="AP22" s="955"/>
      <c r="AQ22" s="955"/>
      <c r="AR22" s="955"/>
      <c r="AS22" s="956"/>
      <c r="AT22" s="516"/>
      <c r="AU22" s="1514"/>
      <c r="AV22" s="1514"/>
      <c r="AW22" s="534">
        <v>1</v>
      </c>
      <c r="AX22" s="1527"/>
      <c r="AY22" s="516"/>
      <c r="AZ22" s="1476"/>
      <c r="BA22" s="1476"/>
      <c r="BB22" s="548"/>
      <c r="BC22" s="1478"/>
      <c r="BD22" s="516"/>
      <c r="BE22" s="1486"/>
      <c r="BF22" s="1486"/>
      <c r="BG22" s="548"/>
      <c r="BH22" s="1478"/>
      <c r="BI22" s="516"/>
      <c r="BJ22" s="1492"/>
      <c r="BK22" s="1492"/>
      <c r="BL22" s="548"/>
      <c r="BM22" s="1478"/>
    </row>
    <row r="23" spans="1:65" ht="21" customHeight="1" thickBot="1">
      <c r="A23" s="516"/>
      <c r="B23" s="929" t="str">
        <f>IF(C24&gt;0,"A","►")</f>
        <v>A</v>
      </c>
      <c r="C23" s="975" t="s">
        <v>3178</v>
      </c>
      <c r="D23" s="967"/>
      <c r="E23" s="967"/>
      <c r="F23" s="967"/>
      <c r="G23" s="967"/>
      <c r="H23" s="967"/>
      <c r="I23" s="976"/>
      <c r="J23" s="976"/>
      <c r="K23" s="976"/>
      <c r="L23" s="976"/>
      <c r="M23" s="977"/>
      <c r="N23" s="971"/>
      <c r="O23" s="972"/>
      <c r="P23" s="927"/>
      <c r="Q23" s="953" t="str">
        <f>IF(R66&gt;0,"A","►")</f>
        <v>A</v>
      </c>
      <c r="R23" s="891">
        <f>COUNTIF(Q12:Q22,"A")</f>
        <v>5</v>
      </c>
      <c r="S23" s="1520" t="s">
        <v>3179</v>
      </c>
      <c r="T23" s="1520"/>
      <c r="U23" s="1520"/>
      <c r="V23" s="1520"/>
      <c r="W23" s="1520"/>
      <c r="X23" s="1520"/>
      <c r="Y23" s="1520"/>
      <c r="Z23" s="1520"/>
      <c r="AA23" s="1520"/>
      <c r="AB23" s="1520"/>
      <c r="AC23" s="1520"/>
      <c r="AD23" s="1521"/>
      <c r="AE23" s="516"/>
      <c r="AF23" s="772" t="str">
        <f t="shared" si="1"/>
        <v>A</v>
      </c>
      <c r="AG23" s="964" t="s">
        <v>444</v>
      </c>
      <c r="AH23" s="965" t="s">
        <v>3180</v>
      </c>
      <c r="AI23" s="955"/>
      <c r="AJ23" s="955"/>
      <c r="AK23" s="955"/>
      <c r="AL23" s="955"/>
      <c r="AM23" s="955"/>
      <c r="AN23" s="955"/>
      <c r="AO23" s="955"/>
      <c r="AP23" s="955"/>
      <c r="AQ23" s="955"/>
      <c r="AR23" s="955"/>
      <c r="AS23" s="956"/>
      <c r="AT23" s="516"/>
      <c r="AU23" s="534"/>
      <c r="AV23" s="534"/>
      <c r="AW23" s="534"/>
      <c r="AX23" s="534"/>
      <c r="AY23" s="516"/>
      <c r="AZ23" s="534"/>
      <c r="BA23" s="534"/>
      <c r="BB23" s="534"/>
      <c r="BC23" s="534"/>
      <c r="BD23" s="516"/>
      <c r="BE23" s="534"/>
      <c r="BF23" s="534"/>
      <c r="BG23" s="534"/>
      <c r="BH23" s="534"/>
      <c r="BI23" s="534"/>
      <c r="BJ23" s="534"/>
      <c r="BK23" s="534"/>
      <c r="BL23" s="534"/>
      <c r="BM23" s="534"/>
    </row>
    <row r="24" spans="1:65" ht="21" customHeight="1">
      <c r="A24" s="516"/>
      <c r="B24" s="929" t="str">
        <f>IF(C24&gt;0,"A","►")</f>
        <v>A</v>
      </c>
      <c r="C24" s="978">
        <f>COUNTIF(B17:B22,"A")</f>
        <v>6</v>
      </c>
      <c r="D24" s="975" t="s">
        <v>3181</v>
      </c>
      <c r="E24" s="967"/>
      <c r="F24" s="967"/>
      <c r="G24" s="967"/>
      <c r="H24" s="967"/>
      <c r="I24" s="976"/>
      <c r="J24" s="976"/>
      <c r="K24" s="976"/>
      <c r="L24" s="976"/>
      <c r="M24" s="977"/>
      <c r="N24" s="971"/>
      <c r="O24" s="972"/>
      <c r="P24" s="927"/>
      <c r="Q24" s="953" t="str">
        <f>IF(R66&gt;0,"A","►")</f>
        <v>A</v>
      </c>
      <c r="R24" s="979">
        <v>0</v>
      </c>
      <c r="S24" s="1522"/>
      <c r="T24" s="1522"/>
      <c r="U24" s="1522"/>
      <c r="V24" s="1522"/>
      <c r="W24" s="1522"/>
      <c r="X24" s="1522"/>
      <c r="Y24" s="1522"/>
      <c r="Z24" s="1522"/>
      <c r="AA24" s="1522"/>
      <c r="AB24" s="1522"/>
      <c r="AC24" s="1522"/>
      <c r="AD24" s="1523"/>
      <c r="AE24" s="516"/>
      <c r="AF24" s="772" t="str">
        <f t="shared" si="1"/>
        <v>A</v>
      </c>
      <c r="AG24" s="964" t="s">
        <v>447</v>
      </c>
      <c r="AH24" s="965" t="s">
        <v>3182</v>
      </c>
      <c r="AI24" s="955"/>
      <c r="AJ24" s="955"/>
      <c r="AK24" s="955"/>
      <c r="AL24" s="955"/>
      <c r="AM24" s="955"/>
      <c r="AN24" s="955"/>
      <c r="AO24" s="955"/>
      <c r="AP24" s="955"/>
      <c r="AQ24" s="955"/>
      <c r="AR24" s="955"/>
      <c r="AS24" s="956"/>
      <c r="AT24" s="516"/>
      <c r="AU24" s="1524" t="s">
        <v>1745</v>
      </c>
      <c r="AV24" s="1524"/>
      <c r="AW24" s="534">
        <v>1</v>
      </c>
      <c r="AX24" s="1526" t="s">
        <v>3183</v>
      </c>
      <c r="AY24" s="516"/>
      <c r="AZ24" s="1475" t="s">
        <v>1809</v>
      </c>
      <c r="BA24" s="1475"/>
      <c r="BB24" s="548"/>
      <c r="BC24" s="1477"/>
      <c r="BD24" s="516"/>
      <c r="BE24" s="1485" t="s">
        <v>2877</v>
      </c>
      <c r="BF24" s="1485"/>
      <c r="BG24" s="548"/>
      <c r="BH24" s="1477"/>
      <c r="BI24" s="516"/>
      <c r="BJ24" s="1491" t="s">
        <v>2878</v>
      </c>
      <c r="BK24" s="1491"/>
      <c r="BL24" s="548"/>
      <c r="BM24" s="1477"/>
    </row>
    <row r="25" spans="1:65" ht="21" customHeight="1">
      <c r="A25" s="516"/>
      <c r="B25" s="929" t="str">
        <f>IF(C34&gt;0,"A","►")</f>
        <v>►</v>
      </c>
      <c r="C25" s="980"/>
      <c r="D25" s="981"/>
      <c r="E25" s="981" t="s">
        <v>3156</v>
      </c>
      <c r="F25" s="981"/>
      <c r="G25" s="981"/>
      <c r="H25" s="982" t="s">
        <v>3184</v>
      </c>
      <c r="I25" s="1517"/>
      <c r="J25" s="1517"/>
      <c r="K25" s="1517"/>
      <c r="L25" s="1517"/>
      <c r="M25" s="984" t="s">
        <v>3185</v>
      </c>
      <c r="N25" s="983" t="s">
        <v>544</v>
      </c>
      <c r="O25" s="985"/>
      <c r="P25" s="927"/>
      <c r="Q25" s="772" t="str">
        <f t="shared" ref="Q25:Q61" si="3">IF(S25&lt;&gt;"","A",IF(T25&lt;&gt;"","A",IF(U25&lt;&gt;"","A",IF(V25&lt;&gt;"","A",IF(Y25&lt;&gt;"","A",IF(Z25&lt;&gt;"","A",IF(AA25&lt;&gt;"","A","►")))))))</f>
        <v>►</v>
      </c>
      <c r="R25" s="986" t="str">
        <f>IF(ISBLANK(S25),"",LARGE(R24:R24,1)+1)</f>
        <v/>
      </c>
      <c r="S25" s="987"/>
      <c r="T25" s="987"/>
      <c r="U25" s="988"/>
      <c r="V25" s="988"/>
      <c r="W25" s="988"/>
      <c r="X25" s="989">
        <f>MAX(R26:R36)</f>
        <v>3</v>
      </c>
      <c r="Y25" s="990"/>
      <c r="Z25" s="990"/>
      <c r="AA25" s="990"/>
      <c r="AB25" s="991"/>
      <c r="AC25" s="991"/>
      <c r="AD25" s="992"/>
      <c r="AE25" s="516"/>
      <c r="AF25" s="772" t="str">
        <f t="shared" si="1"/>
        <v>A</v>
      </c>
      <c r="AG25" s="964" t="s">
        <v>450</v>
      </c>
      <c r="AH25" s="965" t="s">
        <v>3186</v>
      </c>
      <c r="AI25" s="955"/>
      <c r="AJ25" s="955"/>
      <c r="AK25" s="955"/>
      <c r="AL25" s="955"/>
      <c r="AM25" s="955"/>
      <c r="AN25" s="955"/>
      <c r="AO25" s="955"/>
      <c r="AP25" s="955"/>
      <c r="AQ25" s="955"/>
      <c r="AR25" s="955"/>
      <c r="AS25" s="956"/>
      <c r="AT25" s="516"/>
      <c r="AU25" s="1525"/>
      <c r="AV25" s="1525"/>
      <c r="AW25" s="534">
        <v>1</v>
      </c>
      <c r="AX25" s="1527"/>
      <c r="AY25" s="516"/>
      <c r="AZ25" s="1476"/>
      <c r="BA25" s="1476"/>
      <c r="BB25" s="548"/>
      <c r="BC25" s="1478"/>
      <c r="BD25" s="516"/>
      <c r="BE25" s="1486"/>
      <c r="BF25" s="1486"/>
      <c r="BG25" s="548"/>
      <c r="BH25" s="1478"/>
      <c r="BI25" s="516"/>
      <c r="BJ25" s="1492"/>
      <c r="BK25" s="1492"/>
      <c r="BL25" s="548"/>
      <c r="BM25" s="1478"/>
    </row>
    <row r="26" spans="1:65" ht="21" customHeight="1" thickBot="1">
      <c r="A26" s="516"/>
      <c r="B26" s="772" t="str">
        <f t="shared" ref="B26:B33" si="4">IF(I26&lt;&gt;"","A",IF(J26&lt;&gt;"","A",IF(K26&lt;&gt;"","A",IF(L26&lt;&gt;"","A","►"))))</f>
        <v>►</v>
      </c>
      <c r="C26" s="916"/>
      <c r="D26" s="967"/>
      <c r="E26" s="967" t="s">
        <v>3187</v>
      </c>
      <c r="F26" s="967"/>
      <c r="G26" s="967"/>
      <c r="H26" s="967" t="s">
        <v>3188</v>
      </c>
      <c r="I26" s="1499"/>
      <c r="J26" s="1499"/>
      <c r="K26" s="1499"/>
      <c r="L26" s="1499"/>
      <c r="M26" s="994"/>
      <c r="N26" s="995">
        <v>4.1666666666666699E-2</v>
      </c>
      <c r="O26" s="972"/>
      <c r="P26" s="927"/>
      <c r="Q26" s="772" t="str">
        <f t="shared" si="3"/>
        <v>►</v>
      </c>
      <c r="R26" s="939" t="str">
        <f>IF(ISBLANK(S26),"",LARGE(R24:R25,1)+1)</f>
        <v/>
      </c>
      <c r="S26" s="774"/>
      <c r="T26" s="774"/>
      <c r="U26" s="776"/>
      <c r="V26" s="776"/>
      <c r="W26" s="776"/>
      <c r="X26" s="986" t="str">
        <f>IF(ISBLANK(Y26),"",LARGE(X25:X25,1)+1)</f>
        <v/>
      </c>
      <c r="Y26" s="774"/>
      <c r="Z26" s="774"/>
      <c r="AA26" s="774"/>
      <c r="AB26" s="776"/>
      <c r="AC26" s="776"/>
      <c r="AD26" s="778"/>
      <c r="AE26" s="516"/>
      <c r="AF26" s="772" t="str">
        <f t="shared" si="1"/>
        <v>A</v>
      </c>
      <c r="AG26" s="964" t="s">
        <v>453</v>
      </c>
      <c r="AH26" s="965" t="s">
        <v>3189</v>
      </c>
      <c r="AI26" s="955"/>
      <c r="AJ26" s="955"/>
      <c r="AK26" s="955"/>
      <c r="AL26" s="955"/>
      <c r="AM26" s="955"/>
      <c r="AN26" s="955"/>
      <c r="AO26" s="955"/>
      <c r="AP26" s="955"/>
      <c r="AQ26" s="955"/>
      <c r="AR26" s="955"/>
      <c r="AS26" s="956"/>
      <c r="AT26" s="516"/>
      <c r="AU26" s="534"/>
      <c r="AV26" s="534"/>
      <c r="AW26" s="534"/>
      <c r="AX26" s="534"/>
      <c r="AY26" s="516"/>
      <c r="AZ26" s="534"/>
      <c r="BA26" s="534"/>
      <c r="BB26" s="534"/>
      <c r="BC26" s="534"/>
      <c r="BD26" s="516"/>
      <c r="BE26" s="534"/>
      <c r="BF26" s="534"/>
      <c r="BG26" s="534"/>
      <c r="BH26" s="534"/>
      <c r="BI26" s="534"/>
      <c r="BJ26" s="534"/>
      <c r="BK26" s="534"/>
      <c r="BL26" s="534"/>
      <c r="BM26" s="534"/>
    </row>
    <row r="27" spans="1:65" ht="21" customHeight="1">
      <c r="A27" s="516"/>
      <c r="B27" s="772" t="str">
        <f t="shared" si="4"/>
        <v>►</v>
      </c>
      <c r="C27" s="916"/>
      <c r="D27" s="967"/>
      <c r="E27" s="967" t="s">
        <v>3187</v>
      </c>
      <c r="F27" s="967"/>
      <c r="G27" s="967"/>
      <c r="H27" s="967" t="s">
        <v>1475</v>
      </c>
      <c r="I27" s="1499"/>
      <c r="J27" s="1499"/>
      <c r="K27" s="1499"/>
      <c r="L27" s="1499"/>
      <c r="M27" s="994"/>
      <c r="N27" s="995">
        <v>8.3333333333333329E-2</v>
      </c>
      <c r="O27" s="972"/>
      <c r="P27" s="927"/>
      <c r="Q27" s="772" t="str">
        <f t="shared" si="3"/>
        <v>A</v>
      </c>
      <c r="R27" s="939">
        <f>IF(ISBLANK(S27),"",LARGE(R24:R26,1)+1)</f>
        <v>1</v>
      </c>
      <c r="S27" s="774" t="s">
        <v>2938</v>
      </c>
      <c r="T27" s="774"/>
      <c r="U27" s="776"/>
      <c r="V27" s="776"/>
      <c r="W27" s="776"/>
      <c r="X27" s="939" t="str">
        <f>IF(ISBLANK(Y27),"",LARGE(X25:X26,1)+1)</f>
        <v/>
      </c>
      <c r="Y27" s="774"/>
      <c r="Z27" s="776" t="s">
        <v>3190</v>
      </c>
      <c r="AA27" s="774"/>
      <c r="AB27" s="776"/>
      <c r="AC27" s="776"/>
      <c r="AD27" s="778"/>
      <c r="AE27" s="516"/>
      <c r="AF27" s="772" t="str">
        <f t="shared" si="1"/>
        <v>A</v>
      </c>
      <c r="AG27" s="964" t="s">
        <v>456</v>
      </c>
      <c r="AH27" s="965" t="s">
        <v>3191</v>
      </c>
      <c r="AI27" s="955"/>
      <c r="AJ27" s="955"/>
      <c r="AK27" s="955"/>
      <c r="AL27" s="955"/>
      <c r="AM27" s="955"/>
      <c r="AN27" s="955"/>
      <c r="AO27" s="955"/>
      <c r="AP27" s="955"/>
      <c r="AQ27" s="955"/>
      <c r="AR27" s="955"/>
      <c r="AS27" s="956"/>
      <c r="AT27" s="516"/>
      <c r="AU27" s="1515" t="s">
        <v>1842</v>
      </c>
      <c r="AV27" s="1515"/>
      <c r="AW27" s="534">
        <v>1</v>
      </c>
      <c r="AX27" s="1477" t="s">
        <v>3192</v>
      </c>
      <c r="AY27" s="516"/>
      <c r="AZ27" s="1475" t="s">
        <v>2905</v>
      </c>
      <c r="BA27" s="1475"/>
      <c r="BB27" s="548"/>
      <c r="BC27" s="1477"/>
      <c r="BD27" s="516"/>
      <c r="BE27" s="1485" t="s">
        <v>1856</v>
      </c>
      <c r="BF27" s="1485"/>
      <c r="BG27" s="548"/>
      <c r="BH27" s="1477"/>
      <c r="BI27" s="516"/>
      <c r="BJ27" s="1491" t="s">
        <v>1845</v>
      </c>
      <c r="BK27" s="1491"/>
      <c r="BL27" s="548"/>
      <c r="BM27" s="1477"/>
    </row>
    <row r="28" spans="1:65" ht="21" customHeight="1">
      <c r="A28" s="516"/>
      <c r="B28" s="772" t="str">
        <f t="shared" si="4"/>
        <v>►</v>
      </c>
      <c r="C28" s="916"/>
      <c r="D28" s="967"/>
      <c r="E28" s="967" t="s">
        <v>3187</v>
      </c>
      <c r="F28" s="967"/>
      <c r="G28" s="967"/>
      <c r="H28" s="967" t="s">
        <v>1476</v>
      </c>
      <c r="I28" s="1499"/>
      <c r="J28" s="1499"/>
      <c r="K28" s="1499"/>
      <c r="L28" s="1499"/>
      <c r="M28" s="994"/>
      <c r="N28" s="995">
        <v>0.125</v>
      </c>
      <c r="O28" s="972"/>
      <c r="P28" s="927"/>
      <c r="Q28" s="772" t="str">
        <f t="shared" si="3"/>
        <v>A</v>
      </c>
      <c r="R28" s="939">
        <f>IF(ISBLANK(S28),"",LARGE(R24:R27,1)+1)</f>
        <v>2</v>
      </c>
      <c r="S28" s="774" t="s">
        <v>2948</v>
      </c>
      <c r="T28" s="774"/>
      <c r="U28" s="776"/>
      <c r="V28" s="776"/>
      <c r="W28" s="776"/>
      <c r="X28" s="939" t="str">
        <f>IF(ISBLANK(Y28),"",LARGE(X25:X27,1)+1)</f>
        <v/>
      </c>
      <c r="Y28" s="774"/>
      <c r="Z28" s="774"/>
      <c r="AA28" s="774"/>
      <c r="AB28" s="776"/>
      <c r="AC28" s="776"/>
      <c r="AD28" s="778"/>
      <c r="AE28" s="516"/>
      <c r="AF28" s="772" t="str">
        <f t="shared" si="1"/>
        <v>A</v>
      </c>
      <c r="AG28" s="964" t="s">
        <v>459</v>
      </c>
      <c r="AH28" s="965" t="s">
        <v>3193</v>
      </c>
      <c r="AI28" s="955"/>
      <c r="AJ28" s="955"/>
      <c r="AK28" s="955"/>
      <c r="AL28" s="955"/>
      <c r="AM28" s="955"/>
      <c r="AN28" s="955"/>
      <c r="AO28" s="955"/>
      <c r="AP28" s="955"/>
      <c r="AQ28" s="955"/>
      <c r="AR28" s="955"/>
      <c r="AS28" s="956"/>
      <c r="AT28" s="516"/>
      <c r="AU28" s="1516"/>
      <c r="AV28" s="1516"/>
      <c r="AW28" s="534">
        <v>1</v>
      </c>
      <c r="AX28" s="1478"/>
      <c r="AY28" s="516"/>
      <c r="AZ28" s="1476"/>
      <c r="BA28" s="1476"/>
      <c r="BB28" s="548"/>
      <c r="BC28" s="1478"/>
      <c r="BD28" s="516"/>
      <c r="BE28" s="1486"/>
      <c r="BF28" s="1486"/>
      <c r="BG28" s="548"/>
      <c r="BH28" s="1478"/>
      <c r="BI28" s="516"/>
      <c r="BJ28" s="1492"/>
      <c r="BK28" s="1492"/>
      <c r="BL28" s="548"/>
      <c r="BM28" s="1478"/>
    </row>
    <row r="29" spans="1:65" ht="21" customHeight="1" thickBot="1">
      <c r="A29" s="516"/>
      <c r="B29" s="772" t="str">
        <f t="shared" si="4"/>
        <v>►</v>
      </c>
      <c r="C29" s="996"/>
      <c r="D29" s="997"/>
      <c r="E29" s="997" t="s">
        <v>522</v>
      </c>
      <c r="F29" s="997"/>
      <c r="G29" s="997"/>
      <c r="H29" s="997" t="s">
        <v>1474</v>
      </c>
      <c r="I29" s="1500"/>
      <c r="J29" s="1500"/>
      <c r="K29" s="1500"/>
      <c r="L29" s="1500"/>
      <c r="M29" s="998">
        <v>250</v>
      </c>
      <c r="N29" s="999"/>
      <c r="O29" s="1000"/>
      <c r="P29" s="927"/>
      <c r="Q29" s="772" t="str">
        <f t="shared" si="3"/>
        <v>A</v>
      </c>
      <c r="R29" s="939">
        <f>IF(ISBLANK(S29),"",LARGE(R24:R28,1)+1)</f>
        <v>3</v>
      </c>
      <c r="S29" s="774" t="s">
        <v>2956</v>
      </c>
      <c r="T29" s="774"/>
      <c r="U29" s="776"/>
      <c r="V29" s="776"/>
      <c r="W29" s="776"/>
      <c r="X29" s="939">
        <f>IF(ISBLANK(Y29),"",LARGE(X25:X28,1)+1)</f>
        <v>4</v>
      </c>
      <c r="Y29" s="774" t="s">
        <v>2938</v>
      </c>
      <c r="Z29" s="774"/>
      <c r="AA29" s="774"/>
      <c r="AB29" s="776"/>
      <c r="AC29" s="776"/>
      <c r="AD29" s="778"/>
      <c r="AE29" s="516"/>
      <c r="AF29" s="772" t="str">
        <f t="shared" si="1"/>
        <v>A</v>
      </c>
      <c r="AG29" s="964" t="s">
        <v>3194</v>
      </c>
      <c r="AH29" s="965" t="s">
        <v>3195</v>
      </c>
      <c r="AI29" s="955"/>
      <c r="AJ29" s="955"/>
      <c r="AK29" s="955"/>
      <c r="AL29" s="955"/>
      <c r="AM29" s="955"/>
      <c r="AN29" s="955"/>
      <c r="AO29" s="955"/>
      <c r="AP29" s="955"/>
      <c r="AQ29" s="955"/>
      <c r="AR29" s="955"/>
      <c r="AS29" s="956"/>
      <c r="AT29" s="516"/>
      <c r="AU29" s="534"/>
      <c r="AV29" s="534"/>
      <c r="AW29" s="534"/>
      <c r="AX29" s="534"/>
      <c r="AY29" s="516"/>
      <c r="AZ29" s="534"/>
      <c r="BA29" s="534"/>
      <c r="BB29" s="534"/>
      <c r="BC29" s="534"/>
      <c r="BD29" s="516"/>
      <c r="BE29" s="534"/>
      <c r="BF29" s="534"/>
      <c r="BG29" s="534"/>
      <c r="BH29" s="534"/>
      <c r="BI29" s="534"/>
      <c r="BJ29" s="534"/>
      <c r="BK29" s="534"/>
      <c r="BL29" s="534"/>
      <c r="BM29" s="534"/>
    </row>
    <row r="30" spans="1:65" ht="21" customHeight="1">
      <c r="A30" s="516"/>
      <c r="B30" s="772" t="str">
        <f t="shared" si="4"/>
        <v>►</v>
      </c>
      <c r="C30" s="916"/>
      <c r="D30" s="967"/>
      <c r="E30" s="967" t="s">
        <v>522</v>
      </c>
      <c r="F30" s="967"/>
      <c r="G30" s="967"/>
      <c r="H30" s="967" t="s">
        <v>3196</v>
      </c>
      <c r="I30" s="1499"/>
      <c r="J30" s="1499"/>
      <c r="K30" s="1499"/>
      <c r="L30" s="1499"/>
      <c r="M30" s="994">
        <v>250</v>
      </c>
      <c r="N30" s="1001">
        <v>4.8611111111111112E-3</v>
      </c>
      <c r="O30" s="972"/>
      <c r="P30" s="927"/>
      <c r="Q30" s="772" t="str">
        <f t="shared" si="3"/>
        <v>A</v>
      </c>
      <c r="R30" s="939" t="str">
        <f>IF(ISBLANK(S30),"",LARGE(R24:R29,1)+1)</f>
        <v/>
      </c>
      <c r="S30" s="774"/>
      <c r="T30" s="774"/>
      <c r="U30" s="776"/>
      <c r="V30" s="776"/>
      <c r="W30" s="776"/>
      <c r="X30" s="939">
        <f>IF(ISBLANK(Y30),"",LARGE(X25:X29,1)+1)</f>
        <v>5</v>
      </c>
      <c r="Y30" s="774" t="s">
        <v>2948</v>
      </c>
      <c r="Z30" s="774"/>
      <c r="AA30" s="774"/>
      <c r="AB30" s="776"/>
      <c r="AC30" s="776"/>
      <c r="AD30" s="778"/>
      <c r="AE30" s="516"/>
      <c r="AF30" s="772" t="str">
        <f t="shared" si="1"/>
        <v>A</v>
      </c>
      <c r="AG30" s="964" t="s">
        <v>3197</v>
      </c>
      <c r="AH30" s="965" t="s">
        <v>3198</v>
      </c>
      <c r="AI30" s="955"/>
      <c r="AJ30" s="955"/>
      <c r="AK30" s="955"/>
      <c r="AL30" s="955"/>
      <c r="AM30" s="955"/>
      <c r="AN30" s="955"/>
      <c r="AO30" s="955"/>
      <c r="AP30" s="955"/>
      <c r="AQ30" s="955"/>
      <c r="AR30" s="955"/>
      <c r="AS30" s="956"/>
      <c r="AT30" s="516"/>
      <c r="AU30" s="1513" t="s">
        <v>1809</v>
      </c>
      <c r="AV30" s="1513"/>
      <c r="AW30" s="534">
        <v>1</v>
      </c>
      <c r="AX30" s="1477" t="s">
        <v>3192</v>
      </c>
      <c r="AY30" s="516"/>
      <c r="AZ30" s="1475" t="s">
        <v>1855</v>
      </c>
      <c r="BA30" s="1475"/>
      <c r="BB30" s="548"/>
      <c r="BC30" s="1477"/>
      <c r="BD30" s="516"/>
      <c r="BE30" s="1485" t="s">
        <v>2931</v>
      </c>
      <c r="BF30" s="1485"/>
      <c r="BG30" s="548"/>
      <c r="BH30" s="1477"/>
      <c r="BI30" s="516"/>
      <c r="BJ30" s="1491" t="s">
        <v>1872</v>
      </c>
      <c r="BK30" s="1491"/>
      <c r="BL30" s="548"/>
      <c r="BM30" s="1477"/>
    </row>
    <row r="31" spans="1:65" ht="21" customHeight="1">
      <c r="A31" s="516"/>
      <c r="B31" s="772" t="str">
        <f t="shared" si="4"/>
        <v>►</v>
      </c>
      <c r="C31" s="916"/>
      <c r="D31" s="967"/>
      <c r="E31" s="967" t="s">
        <v>522</v>
      </c>
      <c r="F31" s="967"/>
      <c r="G31" s="967"/>
      <c r="H31" s="967" t="s">
        <v>3199</v>
      </c>
      <c r="I31" s="1499"/>
      <c r="J31" s="1499"/>
      <c r="K31" s="1499"/>
      <c r="L31" s="1499"/>
      <c r="M31" s="994">
        <v>170</v>
      </c>
      <c r="N31" s="995">
        <v>0.10416666666666667</v>
      </c>
      <c r="O31" s="972"/>
      <c r="P31" s="927"/>
      <c r="Q31" s="772" t="str">
        <f t="shared" si="3"/>
        <v>A</v>
      </c>
      <c r="R31" s="939" t="str">
        <f>IF(ISBLANK(S31),"",LARGE(R24:R30,1)+1)</f>
        <v/>
      </c>
      <c r="S31" s="774"/>
      <c r="T31" s="774" t="s">
        <v>3200</v>
      </c>
      <c r="U31" s="776"/>
      <c r="V31" s="776"/>
      <c r="W31" s="776"/>
      <c r="X31" s="939">
        <f>IF(ISBLANK(Y31),"",LARGE(X25:X30,1)+1)</f>
        <v>6</v>
      </c>
      <c r="Y31" s="774" t="s">
        <v>2956</v>
      </c>
      <c r="Z31" s="774"/>
      <c r="AA31" s="776"/>
      <c r="AB31" s="776"/>
      <c r="AC31" s="776"/>
      <c r="AD31" s="778"/>
      <c r="AE31" s="516"/>
      <c r="AF31" s="772" t="str">
        <f t="shared" si="1"/>
        <v>A</v>
      </c>
      <c r="AG31" s="964" t="s">
        <v>3201</v>
      </c>
      <c r="AH31" s="965" t="s">
        <v>3202</v>
      </c>
      <c r="AI31" s="955"/>
      <c r="AJ31" s="955"/>
      <c r="AK31" s="955"/>
      <c r="AL31" s="955"/>
      <c r="AM31" s="955"/>
      <c r="AN31" s="955"/>
      <c r="AO31" s="955"/>
      <c r="AP31" s="955"/>
      <c r="AQ31" s="955"/>
      <c r="AR31" s="955"/>
      <c r="AS31" s="956"/>
      <c r="AT31" s="516"/>
      <c r="AU31" s="1514"/>
      <c r="AV31" s="1514"/>
      <c r="AW31" s="534">
        <v>1</v>
      </c>
      <c r="AX31" s="1478"/>
      <c r="AY31" s="516"/>
      <c r="AZ31" s="1476"/>
      <c r="BA31" s="1476"/>
      <c r="BB31" s="548"/>
      <c r="BC31" s="1478"/>
      <c r="BD31" s="516"/>
      <c r="BE31" s="1486"/>
      <c r="BF31" s="1486"/>
      <c r="BG31" s="548"/>
      <c r="BH31" s="1478"/>
      <c r="BI31" s="516"/>
      <c r="BJ31" s="1492"/>
      <c r="BK31" s="1492"/>
      <c r="BL31" s="548"/>
      <c r="BM31" s="1478"/>
    </row>
    <row r="32" spans="1:65" ht="21" customHeight="1" thickBot="1">
      <c r="A32" s="516"/>
      <c r="B32" s="772" t="str">
        <f t="shared" si="4"/>
        <v>►</v>
      </c>
      <c r="C32" s="916"/>
      <c r="D32" s="967"/>
      <c r="E32" s="967" t="s">
        <v>522</v>
      </c>
      <c r="F32" s="967"/>
      <c r="G32" s="967"/>
      <c r="H32" s="967" t="s">
        <v>3203</v>
      </c>
      <c r="I32" s="1499"/>
      <c r="J32" s="1499"/>
      <c r="K32" s="1499"/>
      <c r="L32" s="1499"/>
      <c r="M32" s="994">
        <v>170</v>
      </c>
      <c r="N32" s="995">
        <v>3.472222222222222E-3</v>
      </c>
      <c r="O32" s="972"/>
      <c r="P32" s="927"/>
      <c r="Q32" s="772" t="str">
        <f t="shared" si="3"/>
        <v>►</v>
      </c>
      <c r="R32" s="939" t="str">
        <f>IF(ISBLANK(S32),"",LARGE(R24:R31,1)+1)</f>
        <v/>
      </c>
      <c r="S32" s="774"/>
      <c r="T32" s="774"/>
      <c r="U32" s="776"/>
      <c r="V32" s="776"/>
      <c r="W32" s="776"/>
      <c r="X32" s="939" t="str">
        <f>IF(ISBLANK(Y32),"",LARGE(X25:X31,1)+1)</f>
        <v/>
      </c>
      <c r="Y32" s="774"/>
      <c r="Z32" s="774"/>
      <c r="AA32" s="776"/>
      <c r="AB32" s="776"/>
      <c r="AC32" s="776"/>
      <c r="AD32" s="778"/>
      <c r="AE32" s="516"/>
      <c r="AF32" s="772" t="str">
        <f t="shared" si="1"/>
        <v>A</v>
      </c>
      <c r="AG32" s="964" t="s">
        <v>3204</v>
      </c>
      <c r="AH32" s="965" t="s">
        <v>3205</v>
      </c>
      <c r="AI32" s="955"/>
      <c r="AJ32" s="955"/>
      <c r="AK32" s="955"/>
      <c r="AL32" s="955"/>
      <c r="AM32" s="955"/>
      <c r="AN32" s="955"/>
      <c r="AO32" s="955"/>
      <c r="AP32" s="955"/>
      <c r="AQ32" s="955"/>
      <c r="AR32" s="955"/>
      <c r="AS32" s="956"/>
      <c r="AT32" s="516"/>
      <c r="AU32" s="534"/>
      <c r="AV32" s="534"/>
      <c r="AW32" s="534"/>
      <c r="AX32" s="534"/>
      <c r="AY32" s="516"/>
      <c r="AZ32" s="534"/>
      <c r="BA32" s="534"/>
      <c r="BB32" s="534"/>
      <c r="BC32" s="534"/>
      <c r="BD32" s="516"/>
      <c r="BE32" s="534"/>
      <c r="BF32" s="534"/>
      <c r="BG32" s="534"/>
      <c r="BH32" s="534"/>
      <c r="BI32" s="534"/>
      <c r="BJ32" s="534"/>
      <c r="BK32" s="534"/>
      <c r="BL32" s="534"/>
      <c r="BM32" s="534"/>
    </row>
    <row r="33" spans="1:65" ht="21" customHeight="1">
      <c r="A33" s="516"/>
      <c r="B33" s="772" t="str">
        <f t="shared" si="4"/>
        <v>►</v>
      </c>
      <c r="C33" s="916"/>
      <c r="D33" s="967"/>
      <c r="E33" s="967" t="s">
        <v>522</v>
      </c>
      <c r="F33" s="967"/>
      <c r="G33" s="967"/>
      <c r="H33" s="967" t="s">
        <v>3206</v>
      </c>
      <c r="I33" s="1499"/>
      <c r="J33" s="1499"/>
      <c r="K33" s="1499"/>
      <c r="L33" s="1499"/>
      <c r="M33" s="994">
        <v>170</v>
      </c>
      <c r="N33" s="995">
        <v>3.472222222222222E-3</v>
      </c>
      <c r="O33" s="972"/>
      <c r="P33" s="927"/>
      <c r="Q33" s="772" t="str">
        <f t="shared" si="3"/>
        <v>A</v>
      </c>
      <c r="R33" s="939" t="str">
        <f>IF(ISBLANK(S33),"",LARGE(R24:R32,1)+1)</f>
        <v/>
      </c>
      <c r="S33" s="774"/>
      <c r="T33" s="774"/>
      <c r="U33" s="776"/>
      <c r="V33" s="776"/>
      <c r="W33" s="776"/>
      <c r="X33" s="939" t="str">
        <f>IF(ISBLANK(Y33),"",LARGE(X25:X32,1)+1)</f>
        <v/>
      </c>
      <c r="Y33" s="774"/>
      <c r="Z33" s="774" t="s">
        <v>3200</v>
      </c>
      <c r="AA33" s="776"/>
      <c r="AB33" s="776"/>
      <c r="AC33" s="776"/>
      <c r="AD33" s="778"/>
      <c r="AE33" s="516"/>
      <c r="AF33" s="772" t="str">
        <f t="shared" si="1"/>
        <v>A</v>
      </c>
      <c r="AG33" s="964" t="s">
        <v>3207</v>
      </c>
      <c r="AH33" s="965" t="s">
        <v>3208</v>
      </c>
      <c r="AI33" s="955"/>
      <c r="AJ33" s="955"/>
      <c r="AK33" s="955"/>
      <c r="AL33" s="955"/>
      <c r="AM33" s="955"/>
      <c r="AN33" s="955"/>
      <c r="AO33" s="955"/>
      <c r="AP33" s="955"/>
      <c r="AQ33" s="955"/>
      <c r="AR33" s="955"/>
      <c r="AS33" s="956"/>
      <c r="AT33" s="516"/>
      <c r="AU33" s="1511" t="s">
        <v>1898</v>
      </c>
      <c r="AV33" s="1511"/>
      <c r="AW33" s="534">
        <v>1</v>
      </c>
      <c r="AX33" s="1477" t="s">
        <v>3209</v>
      </c>
      <c r="AY33" s="516"/>
      <c r="AZ33" s="1475" t="s">
        <v>1899</v>
      </c>
      <c r="BA33" s="1475"/>
      <c r="BB33" s="548"/>
      <c r="BC33" s="1477"/>
      <c r="BD33" s="516"/>
      <c r="BE33" s="1485" t="s">
        <v>2957</v>
      </c>
      <c r="BF33" s="1485"/>
      <c r="BG33" s="548"/>
      <c r="BH33" s="1477"/>
      <c r="BI33" s="516"/>
      <c r="BJ33" s="1491" t="s">
        <v>2958</v>
      </c>
      <c r="BK33" s="1491"/>
      <c r="BL33" s="548"/>
      <c r="BM33" s="1477"/>
    </row>
    <row r="34" spans="1:65" ht="21" customHeight="1">
      <c r="A34" s="516"/>
      <c r="B34" s="929" t="str">
        <f>IF(C34&gt;0,"A","►")</f>
        <v>►</v>
      </c>
      <c r="C34" s="978">
        <f>COUNTIF(B26:B33,"A")</f>
        <v>0</v>
      </c>
      <c r="D34" s="1002"/>
      <c r="E34" s="1002"/>
      <c r="F34" s="1002"/>
      <c r="G34" s="1002"/>
      <c r="H34" s="1002"/>
      <c r="I34" s="1003"/>
      <c r="J34" s="1003"/>
      <c r="K34" s="1003"/>
      <c r="L34" s="1003"/>
      <c r="M34" s="1004"/>
      <c r="N34" s="1005"/>
      <c r="O34" s="1006" t="s">
        <v>3210</v>
      </c>
      <c r="P34" s="927"/>
      <c r="Q34" s="772" t="str">
        <f t="shared" si="3"/>
        <v>►</v>
      </c>
      <c r="R34" s="939" t="str">
        <f>IF(ISBLANK(S34),"",LARGE(R24:R33,1)+1)</f>
        <v/>
      </c>
      <c r="S34" s="774"/>
      <c r="T34" s="774"/>
      <c r="U34" s="776"/>
      <c r="V34" s="776"/>
      <c r="W34" s="776"/>
      <c r="X34" s="939" t="str">
        <f>IF(ISBLANK(Y34),"",LARGE(X25:X33,1)+1)</f>
        <v/>
      </c>
      <c r="Y34" s="774"/>
      <c r="Z34" s="774"/>
      <c r="AA34" s="774"/>
      <c r="AB34" s="776"/>
      <c r="AC34" s="776"/>
      <c r="AD34" s="778"/>
      <c r="AE34" s="516"/>
      <c r="AF34" s="772" t="str">
        <f t="shared" si="1"/>
        <v>A</v>
      </c>
      <c r="AG34" s="964" t="s">
        <v>3211</v>
      </c>
      <c r="AH34" s="965" t="s">
        <v>3212</v>
      </c>
      <c r="AI34" s="955"/>
      <c r="AJ34" s="955"/>
      <c r="AK34" s="955"/>
      <c r="AL34" s="955"/>
      <c r="AM34" s="955"/>
      <c r="AN34" s="955"/>
      <c r="AO34" s="955"/>
      <c r="AP34" s="955"/>
      <c r="AQ34" s="955"/>
      <c r="AR34" s="955"/>
      <c r="AS34" s="956"/>
      <c r="AT34" s="516"/>
      <c r="AU34" s="1512"/>
      <c r="AV34" s="1512"/>
      <c r="AW34" s="534">
        <v>1</v>
      </c>
      <c r="AX34" s="1478"/>
      <c r="AY34" s="516"/>
      <c r="AZ34" s="1476"/>
      <c r="BA34" s="1476"/>
      <c r="BB34" s="548"/>
      <c r="BC34" s="1478"/>
      <c r="BD34" s="516"/>
      <c r="BE34" s="1486"/>
      <c r="BF34" s="1486"/>
      <c r="BG34" s="548"/>
      <c r="BH34" s="1478"/>
      <c r="BI34" s="516"/>
      <c r="BJ34" s="1492"/>
      <c r="BK34" s="1492"/>
      <c r="BL34" s="548"/>
      <c r="BM34" s="1478"/>
    </row>
    <row r="35" spans="1:65" ht="21" customHeight="1" thickBot="1">
      <c r="A35" s="516"/>
      <c r="B35" s="772" t="str">
        <f t="shared" ref="B35:B46" si="5">IF(I35&lt;&gt;"","A",IF(J35&lt;&gt;"","A",IF(K35&lt;&gt;"","A",IF(L35&lt;&gt;"","A","►"))))</f>
        <v>►</v>
      </c>
      <c r="C35" s="916"/>
      <c r="D35" s="967"/>
      <c r="E35" s="967"/>
      <c r="F35" s="967"/>
      <c r="G35" s="967"/>
      <c r="H35" s="967" t="s">
        <v>1469</v>
      </c>
      <c r="I35" s="1500"/>
      <c r="J35" s="1500"/>
      <c r="K35" s="1500"/>
      <c r="L35" s="1500"/>
      <c r="M35" s="994"/>
      <c r="N35" s="995"/>
      <c r="O35" s="972"/>
      <c r="P35" s="927"/>
      <c r="Q35" s="772" t="str">
        <f t="shared" si="3"/>
        <v>►</v>
      </c>
      <c r="R35" s="939" t="str">
        <f>IF(ISBLANK(S35),"",LARGE(R24:R34,1)+1)</f>
        <v/>
      </c>
      <c r="S35" s="774"/>
      <c r="T35" s="774"/>
      <c r="U35" s="776"/>
      <c r="V35" s="776"/>
      <c r="W35" s="776"/>
      <c r="X35" s="939" t="str">
        <f>IF(ISBLANK(Y35),"",LARGE(X25:X34,1)+1)</f>
        <v/>
      </c>
      <c r="Y35" s="774"/>
      <c r="Z35" s="774"/>
      <c r="AA35" s="774"/>
      <c r="AB35" s="776"/>
      <c r="AC35" s="776"/>
      <c r="AD35" s="778"/>
      <c r="AE35" s="516"/>
      <c r="AF35" s="772" t="str">
        <f t="shared" si="1"/>
        <v>A</v>
      </c>
      <c r="AG35" s="964" t="s">
        <v>3213</v>
      </c>
      <c r="AH35" s="965" t="s">
        <v>3214</v>
      </c>
      <c r="AI35" s="955"/>
      <c r="AJ35" s="955"/>
      <c r="AK35" s="955"/>
      <c r="AL35" s="955"/>
      <c r="AM35" s="955"/>
      <c r="AN35" s="955"/>
      <c r="AO35" s="955"/>
      <c r="AP35" s="955"/>
      <c r="AQ35" s="955"/>
      <c r="AR35" s="955"/>
      <c r="AS35" s="956"/>
      <c r="AT35" s="516"/>
      <c r="AU35" s="534"/>
      <c r="AV35" s="534"/>
      <c r="AW35" s="534"/>
      <c r="AX35" s="534"/>
      <c r="AY35" s="516"/>
      <c r="AZ35" s="534"/>
      <c r="BA35" s="534"/>
      <c r="BB35" s="534"/>
      <c r="BC35" s="534"/>
      <c r="BD35" s="516"/>
      <c r="BE35" s="534"/>
      <c r="BF35" s="534"/>
      <c r="BG35" s="534"/>
      <c r="BH35" s="534"/>
      <c r="BI35" s="534"/>
      <c r="BJ35" s="534"/>
      <c r="BK35" s="534"/>
      <c r="BL35" s="534"/>
      <c r="BM35" s="534"/>
    </row>
    <row r="36" spans="1:65" ht="21" customHeight="1">
      <c r="A36" s="516"/>
      <c r="B36" s="772" t="str">
        <f t="shared" si="5"/>
        <v>►</v>
      </c>
      <c r="C36" s="916"/>
      <c r="D36" s="967"/>
      <c r="E36" s="967"/>
      <c r="F36" s="967"/>
      <c r="G36" s="967"/>
      <c r="H36" s="967" t="s">
        <v>1470</v>
      </c>
      <c r="I36" s="1499"/>
      <c r="J36" s="1499"/>
      <c r="K36" s="1499"/>
      <c r="L36" s="1499"/>
      <c r="M36" s="994">
        <v>3</v>
      </c>
      <c r="N36" s="995">
        <v>1.7361111111111112E-2</v>
      </c>
      <c r="O36" s="972"/>
      <c r="P36" s="927"/>
      <c r="Q36" s="772" t="str">
        <f t="shared" si="3"/>
        <v>►</v>
      </c>
      <c r="R36" s="939" t="str">
        <f>IF(ISBLANK(S36),"",LARGE(R24:R35,1)+1)</f>
        <v/>
      </c>
      <c r="S36" s="774"/>
      <c r="T36" s="774"/>
      <c r="U36" s="776"/>
      <c r="V36" s="776"/>
      <c r="W36" s="776"/>
      <c r="X36" s="939" t="str">
        <f>IF(ISBLANK(Y36),"",LARGE(X25:X35,1)+1)</f>
        <v/>
      </c>
      <c r="Y36" s="774"/>
      <c r="Z36" s="774"/>
      <c r="AA36" s="774"/>
      <c r="AB36" s="776"/>
      <c r="AC36" s="776"/>
      <c r="AD36" s="778"/>
      <c r="AE36" s="516"/>
      <c r="AF36" s="772" t="str">
        <f t="shared" si="1"/>
        <v>A</v>
      </c>
      <c r="AG36" s="964" t="s">
        <v>3215</v>
      </c>
      <c r="AH36" s="965" t="s">
        <v>3216</v>
      </c>
      <c r="AI36" s="955"/>
      <c r="AJ36" s="955"/>
      <c r="AK36" s="955"/>
      <c r="AL36" s="955"/>
      <c r="AM36" s="955"/>
      <c r="AN36" s="955"/>
      <c r="AO36" s="955"/>
      <c r="AP36" s="955"/>
      <c r="AQ36" s="955"/>
      <c r="AR36" s="955"/>
      <c r="AS36" s="956"/>
      <c r="AT36" s="516"/>
      <c r="AU36" s="1509" t="s">
        <v>1925</v>
      </c>
      <c r="AV36" s="1509"/>
      <c r="AW36" s="534">
        <v>1</v>
      </c>
      <c r="AX36" s="1477" t="s">
        <v>3217</v>
      </c>
      <c r="AY36" s="516"/>
      <c r="AZ36" s="1475" t="s">
        <v>1908</v>
      </c>
      <c r="BA36" s="1475"/>
      <c r="BB36" s="548"/>
      <c r="BC36" s="1477"/>
      <c r="BD36" s="516"/>
      <c r="BE36" s="1485" t="s">
        <v>2972</v>
      </c>
      <c r="BF36" s="1485"/>
      <c r="BG36" s="548"/>
      <c r="BH36" s="1477"/>
      <c r="BI36" s="516"/>
      <c r="BJ36" s="1491" t="s">
        <v>2973</v>
      </c>
      <c r="BK36" s="1491"/>
      <c r="BL36" s="548"/>
      <c r="BM36" s="1477"/>
    </row>
    <row r="37" spans="1:65" ht="21" customHeight="1">
      <c r="A37" s="516"/>
      <c r="B37" s="772" t="str">
        <f t="shared" si="5"/>
        <v>►</v>
      </c>
      <c r="C37" s="916"/>
      <c r="D37" s="967"/>
      <c r="E37" s="967"/>
      <c r="F37" s="967"/>
      <c r="G37" s="967"/>
      <c r="H37" s="967" t="s">
        <v>1471</v>
      </c>
      <c r="I37" s="1499"/>
      <c r="J37" s="1499"/>
      <c r="K37" s="1499"/>
      <c r="L37" s="1499"/>
      <c r="M37" s="994">
        <v>3</v>
      </c>
      <c r="N37" s="995"/>
      <c r="O37" s="972"/>
      <c r="P37" s="927"/>
      <c r="Q37" s="772" t="str">
        <f t="shared" si="3"/>
        <v>►</v>
      </c>
      <c r="R37" s="939" t="str">
        <f>IF(ISBLANK(S37),"",LARGE(R24:R36,1)+1)</f>
        <v/>
      </c>
      <c r="S37" s="774"/>
      <c r="T37" s="774"/>
      <c r="U37" s="776"/>
      <c r="V37" s="776"/>
      <c r="W37" s="776"/>
      <c r="X37" s="939" t="str">
        <f>IF(ISBLANK(Y37),"",LARGE(X25:X36,1)+1)</f>
        <v/>
      </c>
      <c r="Y37" s="774"/>
      <c r="Z37" s="774"/>
      <c r="AA37" s="774"/>
      <c r="AB37" s="776"/>
      <c r="AC37" s="776"/>
      <c r="AD37" s="778"/>
      <c r="AE37" s="516"/>
      <c r="AF37" s="772" t="str">
        <f t="shared" si="1"/>
        <v>A</v>
      </c>
      <c r="AG37" s="964" t="s">
        <v>3218</v>
      </c>
      <c r="AH37" s="965" t="s">
        <v>3219</v>
      </c>
      <c r="AI37" s="955"/>
      <c r="AJ37" s="955"/>
      <c r="AK37" s="955"/>
      <c r="AL37" s="955"/>
      <c r="AM37" s="955"/>
      <c r="AN37" s="955"/>
      <c r="AO37" s="955"/>
      <c r="AP37" s="955"/>
      <c r="AQ37" s="955"/>
      <c r="AR37" s="955"/>
      <c r="AS37" s="956"/>
      <c r="AT37" s="516"/>
      <c r="AU37" s="1510"/>
      <c r="AV37" s="1510"/>
      <c r="AW37" s="534">
        <v>1</v>
      </c>
      <c r="AX37" s="1478"/>
      <c r="AY37" s="516"/>
      <c r="AZ37" s="1476"/>
      <c r="BA37" s="1476"/>
      <c r="BB37" s="548"/>
      <c r="BC37" s="1478"/>
      <c r="BD37" s="516"/>
      <c r="BE37" s="1486"/>
      <c r="BF37" s="1486"/>
      <c r="BG37" s="548"/>
      <c r="BH37" s="1478"/>
      <c r="BI37" s="516"/>
      <c r="BJ37" s="1492"/>
      <c r="BK37" s="1492"/>
      <c r="BL37" s="548"/>
      <c r="BM37" s="1478"/>
    </row>
    <row r="38" spans="1:65" ht="21" customHeight="1" thickBot="1">
      <c r="A38" s="516"/>
      <c r="B38" s="772" t="str">
        <f t="shared" si="5"/>
        <v>►</v>
      </c>
      <c r="C38" s="916"/>
      <c r="D38" s="967"/>
      <c r="E38" s="967"/>
      <c r="F38" s="967"/>
      <c r="G38" s="967"/>
      <c r="H38" s="967" t="s">
        <v>1472</v>
      </c>
      <c r="I38" s="1499"/>
      <c r="J38" s="1499"/>
      <c r="K38" s="1499"/>
      <c r="L38" s="1499"/>
      <c r="M38" s="994">
        <v>3</v>
      </c>
      <c r="N38" s="995"/>
      <c r="O38" s="972"/>
      <c r="P38" s="927"/>
      <c r="Q38" s="772" t="str">
        <f t="shared" si="3"/>
        <v>►</v>
      </c>
      <c r="R38" s="939" t="str">
        <f>IF(ISBLANK(S38),"",LARGE(R24:R37,1)+1)</f>
        <v/>
      </c>
      <c r="S38" s="774"/>
      <c r="T38" s="774"/>
      <c r="U38" s="776"/>
      <c r="V38" s="776"/>
      <c r="W38" s="776"/>
      <c r="X38" s="939" t="str">
        <f>IF(ISBLANK(Y38),"",LARGE(X25:X37,1)+1)</f>
        <v/>
      </c>
      <c r="Y38" s="774"/>
      <c r="Z38" s="774"/>
      <c r="AA38" s="774"/>
      <c r="AB38" s="776"/>
      <c r="AC38" s="776"/>
      <c r="AD38" s="778"/>
      <c r="AE38" s="516"/>
      <c r="AF38" s="772" t="str">
        <f t="shared" si="1"/>
        <v>►</v>
      </c>
      <c r="AG38" s="964"/>
      <c r="AH38" s="965"/>
      <c r="AI38" s="955"/>
      <c r="AJ38" s="955"/>
      <c r="AK38" s="955"/>
      <c r="AL38" s="955"/>
      <c r="AM38" s="955"/>
      <c r="AN38" s="955"/>
      <c r="AO38" s="955"/>
      <c r="AP38" s="955"/>
      <c r="AQ38" s="955"/>
      <c r="AR38" s="955"/>
      <c r="AS38" s="956"/>
      <c r="AT38" s="516"/>
      <c r="AU38" s="534"/>
      <c r="AV38" s="534"/>
      <c r="AW38" s="534"/>
      <c r="AX38" s="534"/>
      <c r="AY38" s="516"/>
      <c r="AZ38" s="534"/>
      <c r="BA38" s="534"/>
      <c r="BB38" s="534"/>
      <c r="BC38" s="534"/>
      <c r="BD38" s="516"/>
      <c r="BE38" s="534"/>
      <c r="BF38" s="534"/>
      <c r="BG38" s="534"/>
      <c r="BH38" s="534"/>
      <c r="BI38" s="534"/>
      <c r="BJ38" s="534"/>
      <c r="BK38" s="534"/>
      <c r="BL38" s="534"/>
      <c r="BM38" s="534"/>
    </row>
    <row r="39" spans="1:65" ht="21" customHeight="1">
      <c r="A39" s="516"/>
      <c r="B39" s="772" t="str">
        <f t="shared" si="5"/>
        <v>►</v>
      </c>
      <c r="C39" s="916"/>
      <c r="D39" s="967"/>
      <c r="E39" s="967"/>
      <c r="F39" s="967"/>
      <c r="G39" s="967"/>
      <c r="H39" s="967" t="s">
        <v>1473</v>
      </c>
      <c r="I39" s="1499"/>
      <c r="J39" s="1499"/>
      <c r="K39" s="1499"/>
      <c r="L39" s="1499"/>
      <c r="M39" s="994"/>
      <c r="N39" s="995"/>
      <c r="O39" s="972"/>
      <c r="P39" s="927"/>
      <c r="Q39" s="772" t="str">
        <f t="shared" si="3"/>
        <v>►</v>
      </c>
      <c r="R39" s="939" t="str">
        <f>IF(ISBLANK(S39),"",LARGE(R24:R38,1)+1)</f>
        <v/>
      </c>
      <c r="S39" s="774"/>
      <c r="T39" s="774"/>
      <c r="U39" s="776"/>
      <c r="V39" s="776"/>
      <c r="W39" s="776"/>
      <c r="X39" s="939" t="str">
        <f>IF(ISBLANK(Y39),"",LARGE(X25:X38,1)+1)</f>
        <v/>
      </c>
      <c r="Y39" s="774"/>
      <c r="Z39" s="774"/>
      <c r="AA39" s="774"/>
      <c r="AB39" s="776"/>
      <c r="AC39" s="776"/>
      <c r="AD39" s="778"/>
      <c r="AE39" s="516"/>
      <c r="AF39" s="772" t="str">
        <f t="shared" si="1"/>
        <v>A</v>
      </c>
      <c r="AG39" s="964"/>
      <c r="AH39" s="965" t="s">
        <v>3220</v>
      </c>
      <c r="AI39" s="955"/>
      <c r="AJ39" s="955"/>
      <c r="AK39" s="955"/>
      <c r="AL39" s="955"/>
      <c r="AM39" s="955"/>
      <c r="AN39" s="955"/>
      <c r="AO39" s="955"/>
      <c r="AP39" s="955"/>
      <c r="AQ39" s="955"/>
      <c r="AR39" s="955"/>
      <c r="AS39" s="956"/>
      <c r="AT39" s="516"/>
      <c r="AU39" s="1507" t="s">
        <v>2998</v>
      </c>
      <c r="AV39" s="1507"/>
      <c r="AW39" s="534">
        <v>1</v>
      </c>
      <c r="AX39" s="1477" t="s">
        <v>3221</v>
      </c>
      <c r="AY39" s="516"/>
      <c r="AZ39" s="1475" t="s">
        <v>1935</v>
      </c>
      <c r="BA39" s="1475"/>
      <c r="BB39" s="548"/>
      <c r="BC39" s="1477"/>
      <c r="BD39" s="516"/>
      <c r="BE39" s="1485" t="s">
        <v>2996</v>
      </c>
      <c r="BF39" s="1485"/>
      <c r="BG39" s="548"/>
      <c r="BH39" s="1477"/>
      <c r="BI39" s="516"/>
      <c r="BJ39" s="1491" t="s">
        <v>2997</v>
      </c>
      <c r="BK39" s="1491"/>
      <c r="BL39" s="548"/>
      <c r="BM39" s="1477"/>
    </row>
    <row r="40" spans="1:65" ht="21" customHeight="1">
      <c r="A40" s="516"/>
      <c r="B40" s="772" t="str">
        <f t="shared" si="5"/>
        <v>►</v>
      </c>
      <c r="C40" s="916"/>
      <c r="D40" s="967"/>
      <c r="E40" s="967"/>
      <c r="F40" s="967"/>
      <c r="G40" s="967"/>
      <c r="H40" s="967" t="s">
        <v>1474</v>
      </c>
      <c r="I40" s="1499"/>
      <c r="J40" s="1499"/>
      <c r="K40" s="1499"/>
      <c r="L40" s="1499"/>
      <c r="M40" s="994">
        <v>170</v>
      </c>
      <c r="N40" s="995"/>
      <c r="O40" s="972"/>
      <c r="P40" s="927"/>
      <c r="Q40" s="772" t="str">
        <f t="shared" si="3"/>
        <v>►</v>
      </c>
      <c r="R40" s="939" t="str">
        <f>IF(ISBLANK(S40),"",LARGE(R24:R39,1)+1)</f>
        <v/>
      </c>
      <c r="S40" s="774"/>
      <c r="T40" s="774"/>
      <c r="U40" s="776"/>
      <c r="V40" s="776"/>
      <c r="W40" s="776"/>
      <c r="X40" s="939" t="str">
        <f>IF(ISBLANK(Y40),"",LARGE(X25:X39,1)+1)</f>
        <v/>
      </c>
      <c r="Y40" s="774"/>
      <c r="Z40" s="774"/>
      <c r="AA40" s="774"/>
      <c r="AB40" s="776"/>
      <c r="AC40" s="776"/>
      <c r="AD40" s="778"/>
      <c r="AE40" s="516"/>
      <c r="AF40" s="772" t="str">
        <f t="shared" si="1"/>
        <v>A</v>
      </c>
      <c r="AG40" s="964"/>
      <c r="AH40" s="965" t="s">
        <v>3222</v>
      </c>
      <c r="AI40" s="955"/>
      <c r="AJ40" s="955"/>
      <c r="AK40" s="955"/>
      <c r="AL40" s="955"/>
      <c r="AM40" s="955"/>
      <c r="AN40" s="955"/>
      <c r="AO40" s="955"/>
      <c r="AP40" s="955"/>
      <c r="AQ40" s="955"/>
      <c r="AR40" s="955"/>
      <c r="AS40" s="956"/>
      <c r="AT40" s="516"/>
      <c r="AU40" s="1508"/>
      <c r="AV40" s="1508"/>
      <c r="AW40" s="534">
        <v>1</v>
      </c>
      <c r="AX40" s="1478"/>
      <c r="AY40" s="516"/>
      <c r="AZ40" s="1476"/>
      <c r="BA40" s="1476"/>
      <c r="BB40" s="548"/>
      <c r="BC40" s="1478"/>
      <c r="BD40" s="516"/>
      <c r="BE40" s="1486"/>
      <c r="BF40" s="1486"/>
      <c r="BG40" s="548"/>
      <c r="BH40" s="1478"/>
      <c r="BI40" s="516"/>
      <c r="BJ40" s="1492"/>
      <c r="BK40" s="1492"/>
      <c r="BL40" s="548"/>
      <c r="BM40" s="1478"/>
    </row>
    <row r="41" spans="1:65" ht="21" customHeight="1" thickBot="1">
      <c r="A41" s="516"/>
      <c r="B41" s="772" t="str">
        <f t="shared" si="5"/>
        <v>►</v>
      </c>
      <c r="C41" s="916"/>
      <c r="D41" s="967"/>
      <c r="E41" s="967"/>
      <c r="F41" s="967"/>
      <c r="G41" s="967"/>
      <c r="H41" s="967" t="s">
        <v>1475</v>
      </c>
      <c r="I41" s="1499"/>
      <c r="J41" s="1499"/>
      <c r="K41" s="1499"/>
      <c r="L41" s="1499"/>
      <c r="M41" s="994"/>
      <c r="N41" s="995"/>
      <c r="O41" s="972"/>
      <c r="P41" s="927"/>
      <c r="Q41" s="772" t="str">
        <f t="shared" si="3"/>
        <v>►</v>
      </c>
      <c r="R41" s="939" t="str">
        <f>IF(ISBLANK(S41),"",LARGE(R24:R40,1)+1)</f>
        <v/>
      </c>
      <c r="S41" s="774"/>
      <c r="T41" s="774"/>
      <c r="U41" s="776"/>
      <c r="V41" s="776"/>
      <c r="W41" s="776"/>
      <c r="X41" s="939" t="str">
        <f>IF(ISBLANK(Y41),"",LARGE(X25:X40,1)+1)</f>
        <v/>
      </c>
      <c r="Y41" s="774"/>
      <c r="Z41" s="774"/>
      <c r="AA41" s="774"/>
      <c r="AB41" s="776"/>
      <c r="AC41" s="776"/>
      <c r="AD41" s="778"/>
      <c r="AE41" s="516"/>
      <c r="AF41" s="772" t="str">
        <f t="shared" si="1"/>
        <v>A</v>
      </c>
      <c r="AG41" s="964"/>
      <c r="AH41" s="965" t="s">
        <v>3223</v>
      </c>
      <c r="AI41" s="955"/>
      <c r="AJ41" s="955"/>
      <c r="AK41" s="955"/>
      <c r="AL41" s="955"/>
      <c r="AM41" s="955"/>
      <c r="AN41" s="955"/>
      <c r="AO41" s="955"/>
      <c r="AP41" s="955"/>
      <c r="AQ41" s="955"/>
      <c r="AR41" s="955"/>
      <c r="AS41" s="956"/>
      <c r="AT41" s="516"/>
      <c r="AU41" s="534"/>
      <c r="AV41" s="534"/>
      <c r="AW41" s="534"/>
      <c r="AX41" s="534"/>
      <c r="AY41" s="516"/>
      <c r="AZ41" s="534"/>
      <c r="BA41" s="534"/>
      <c r="BB41" s="534"/>
      <c r="BC41" s="534"/>
      <c r="BD41" s="516"/>
      <c r="BE41" s="534"/>
      <c r="BF41" s="534"/>
      <c r="BG41" s="534"/>
      <c r="BH41" s="534"/>
      <c r="BI41" s="534"/>
      <c r="BJ41" s="534"/>
      <c r="BK41" s="534"/>
      <c r="BL41" s="534"/>
      <c r="BM41" s="534"/>
    </row>
    <row r="42" spans="1:65" ht="21" customHeight="1" thickBot="1">
      <c r="A42" s="516"/>
      <c r="B42" s="772" t="str">
        <f t="shared" si="5"/>
        <v>►</v>
      </c>
      <c r="C42" s="916"/>
      <c r="D42" s="967"/>
      <c r="E42" s="967"/>
      <c r="F42" s="967"/>
      <c r="G42" s="967"/>
      <c r="H42" s="967" t="s">
        <v>1476</v>
      </c>
      <c r="I42" s="1499"/>
      <c r="J42" s="1499"/>
      <c r="K42" s="1499"/>
      <c r="L42" s="1499"/>
      <c r="M42" s="994"/>
      <c r="N42" s="995"/>
      <c r="O42" s="972"/>
      <c r="P42" s="927"/>
      <c r="Q42" s="772" t="str">
        <f t="shared" si="3"/>
        <v>►</v>
      </c>
      <c r="R42" s="939" t="str">
        <f>IF(ISBLANK(S42),"",LARGE(R24:R41,1)+1)</f>
        <v/>
      </c>
      <c r="S42" s="774"/>
      <c r="T42" s="774"/>
      <c r="U42" s="776"/>
      <c r="V42" s="776"/>
      <c r="W42" s="776"/>
      <c r="X42" s="939" t="str">
        <f>IF(ISBLANK(Y42),"",LARGE(X25:X41,1)+1)</f>
        <v/>
      </c>
      <c r="Y42" s="774"/>
      <c r="Z42" s="774"/>
      <c r="AA42" s="774"/>
      <c r="AB42" s="776"/>
      <c r="AC42" s="776"/>
      <c r="AD42" s="778"/>
      <c r="AE42" s="516"/>
      <c r="AF42" s="929" t="str">
        <f>IF(AG42&gt;0,"A","►")</f>
        <v>A</v>
      </c>
      <c r="AG42" s="1007">
        <f>COUNTIF(AF16:AF41,"A")</f>
        <v>25</v>
      </c>
      <c r="AH42" s="1008"/>
      <c r="AI42" s="1009"/>
      <c r="AJ42" s="1009"/>
      <c r="AK42" s="1009"/>
      <c r="AL42" s="1009"/>
      <c r="AM42" s="1009"/>
      <c r="AN42" s="1009"/>
      <c r="AO42" s="1009"/>
      <c r="AP42" s="1009"/>
      <c r="AQ42" s="1482">
        <f>COUNTIF(AF9:AF45,AS42)</f>
        <v>1</v>
      </c>
      <c r="AR42" s="1482"/>
      <c r="AS42" s="1010" t="s">
        <v>2403</v>
      </c>
      <c r="AT42" s="516"/>
      <c r="AU42" s="1505" t="s">
        <v>3016</v>
      </c>
      <c r="AV42" s="1505"/>
      <c r="AW42" s="534">
        <v>1</v>
      </c>
      <c r="AX42" s="1477" t="s">
        <v>3224</v>
      </c>
      <c r="AY42" s="516"/>
      <c r="AZ42" s="1475" t="s">
        <v>3014</v>
      </c>
      <c r="BA42" s="1475"/>
      <c r="BB42" s="548"/>
      <c r="BC42" s="1477"/>
      <c r="BD42" s="516"/>
      <c r="BE42" s="1485" t="s">
        <v>3015</v>
      </c>
      <c r="BF42" s="1485"/>
      <c r="BG42" s="548"/>
      <c r="BH42" s="1477"/>
      <c r="BI42" s="516"/>
      <c r="BJ42" s="1491" t="s">
        <v>1981</v>
      </c>
      <c r="BK42" s="1491"/>
      <c r="BL42" s="548"/>
      <c r="BM42" s="1477"/>
    </row>
    <row r="43" spans="1:65" ht="21" customHeight="1">
      <c r="A43" s="516"/>
      <c r="B43" s="772" t="str">
        <f t="shared" si="5"/>
        <v>►</v>
      </c>
      <c r="C43" s="916"/>
      <c r="D43" s="967"/>
      <c r="E43" s="967"/>
      <c r="F43" s="967"/>
      <c r="G43" s="967"/>
      <c r="H43" s="967" t="s">
        <v>3225</v>
      </c>
      <c r="I43" s="1499"/>
      <c r="J43" s="1499"/>
      <c r="K43" s="1499"/>
      <c r="L43" s="1499"/>
      <c r="M43" s="994"/>
      <c r="N43" s="995"/>
      <c r="O43" s="972"/>
      <c r="P43" s="927"/>
      <c r="Q43" s="772" t="str">
        <f t="shared" si="3"/>
        <v>►</v>
      </c>
      <c r="R43" s="939" t="str">
        <f>IF(ISBLANK(S43),"",LARGE(R24:R42,1)+1)</f>
        <v/>
      </c>
      <c r="S43" s="774"/>
      <c r="T43" s="774"/>
      <c r="U43" s="776"/>
      <c r="V43" s="776"/>
      <c r="W43" s="776"/>
      <c r="X43" s="939" t="str">
        <f>IF(ISBLANK(Y43),"",LARGE(X25:X42,1)+1)</f>
        <v/>
      </c>
      <c r="Y43" s="774"/>
      <c r="Z43" s="774"/>
      <c r="AA43" s="774"/>
      <c r="AB43" s="776"/>
      <c r="AC43" s="776"/>
      <c r="AD43" s="778"/>
      <c r="AE43" s="516"/>
      <c r="AF43" s="929" t="str">
        <f>IF(AG42&gt;0,"A","►")</f>
        <v>A</v>
      </c>
      <c r="AG43" s="1011" t="str">
        <f>IF(ISBLANK(AH43),"",LARGE(AG39:AG42,1)+1)</f>
        <v/>
      </c>
      <c r="AH43" s="930"/>
      <c r="AI43" s="930"/>
      <c r="AJ43" s="930"/>
      <c r="AK43" s="930"/>
      <c r="AL43" s="930"/>
      <c r="AM43" s="930"/>
      <c r="AN43" s="930"/>
      <c r="AO43" s="955"/>
      <c r="AP43" s="955"/>
      <c r="AQ43" s="955"/>
      <c r="AR43" s="955"/>
      <c r="AS43" s="1012" t="s">
        <v>3226</v>
      </c>
      <c r="AT43" s="516"/>
      <c r="AU43" s="1506"/>
      <c r="AV43" s="1506"/>
      <c r="AW43" s="534">
        <v>1</v>
      </c>
      <c r="AX43" s="1478"/>
      <c r="AY43" s="516"/>
      <c r="AZ43" s="1476"/>
      <c r="BA43" s="1476"/>
      <c r="BB43" s="548"/>
      <c r="BC43" s="1478"/>
      <c r="BD43" s="516"/>
      <c r="BE43" s="1486"/>
      <c r="BF43" s="1486"/>
      <c r="BG43" s="548"/>
      <c r="BH43" s="1478"/>
      <c r="BI43" s="516"/>
      <c r="BJ43" s="1492"/>
      <c r="BK43" s="1492"/>
      <c r="BL43" s="548"/>
      <c r="BM43" s="1478"/>
    </row>
    <row r="44" spans="1:65" ht="21" customHeight="1" thickBot="1">
      <c r="A44" s="516"/>
      <c r="B44" s="772" t="str">
        <f t="shared" si="5"/>
        <v>►</v>
      </c>
      <c r="C44" s="916"/>
      <c r="D44" s="967"/>
      <c r="E44" s="967"/>
      <c r="F44" s="967"/>
      <c r="G44" s="967"/>
      <c r="H44" s="967" t="s">
        <v>1477</v>
      </c>
      <c r="I44" s="1499"/>
      <c r="J44" s="1499"/>
      <c r="K44" s="1499"/>
      <c r="L44" s="1499"/>
      <c r="M44" s="994"/>
      <c r="N44" s="995"/>
      <c r="O44" s="972"/>
      <c r="P44" s="927"/>
      <c r="Q44" s="772" t="str">
        <f t="shared" si="3"/>
        <v>►</v>
      </c>
      <c r="R44" s="939" t="str">
        <f>IF(ISBLANK(S44),"",LARGE(R24:R43,1)+1)</f>
        <v/>
      </c>
      <c r="S44" s="774"/>
      <c r="T44" s="774"/>
      <c r="U44" s="776"/>
      <c r="V44" s="776"/>
      <c r="W44" s="776"/>
      <c r="X44" s="939" t="str">
        <f>IF(ISBLANK(Y44),"",LARGE(X25:X43,1)+1)</f>
        <v/>
      </c>
      <c r="Y44" s="774"/>
      <c r="Z44" s="774"/>
      <c r="AA44" s="774"/>
      <c r="AB44" s="776"/>
      <c r="AC44" s="776"/>
      <c r="AD44" s="778"/>
      <c r="AE44" s="516"/>
      <c r="AF44" s="929" t="str">
        <f>IF(AG42&gt;0,"A","►")</f>
        <v>A</v>
      </c>
      <c r="AG44" s="1013" t="s">
        <v>3227</v>
      </c>
      <c r="AH44" s="930"/>
      <c r="AI44" s="930"/>
      <c r="AJ44" s="930"/>
      <c r="AK44" s="930"/>
      <c r="AL44" s="930"/>
      <c r="AM44" s="930"/>
      <c r="AN44" s="930"/>
      <c r="AO44" s="955"/>
      <c r="AP44" s="955"/>
      <c r="AQ44" s="955"/>
      <c r="AR44" s="955"/>
      <c r="AS44" s="1012" t="s">
        <v>3228</v>
      </c>
      <c r="AT44" s="516"/>
      <c r="AU44" s="534"/>
      <c r="AV44" s="534"/>
      <c r="AW44" s="534"/>
      <c r="AX44" s="534"/>
      <c r="AY44" s="516"/>
      <c r="AZ44" s="534"/>
      <c r="BA44" s="534"/>
      <c r="BB44" s="534"/>
      <c r="BC44" s="534"/>
      <c r="BD44" s="516"/>
      <c r="BE44" s="534"/>
      <c r="BF44" s="534"/>
      <c r="BG44" s="534"/>
      <c r="BH44" s="534"/>
      <c r="BI44" s="534"/>
      <c r="BJ44" s="534"/>
      <c r="BK44" s="534"/>
      <c r="BL44" s="534"/>
      <c r="BM44" s="534"/>
    </row>
    <row r="45" spans="1:65" ht="21" customHeight="1" thickBot="1">
      <c r="A45" s="516"/>
      <c r="B45" s="772" t="str">
        <f t="shared" si="5"/>
        <v>►</v>
      </c>
      <c r="C45" s="916"/>
      <c r="D45" s="967"/>
      <c r="E45" s="967"/>
      <c r="F45" s="967"/>
      <c r="G45" s="967"/>
      <c r="H45" s="967" t="s">
        <v>3229</v>
      </c>
      <c r="I45" s="1499"/>
      <c r="J45" s="1499"/>
      <c r="K45" s="1499"/>
      <c r="L45" s="1499"/>
      <c r="M45" s="994"/>
      <c r="N45" s="995"/>
      <c r="O45" s="972"/>
      <c r="P45" s="927"/>
      <c r="Q45" s="772" t="str">
        <f t="shared" si="3"/>
        <v>►</v>
      </c>
      <c r="R45" s="939" t="str">
        <f>IF(ISBLANK(S45),"",LARGE(R24:R44,1)+1)</f>
        <v/>
      </c>
      <c r="S45" s="774"/>
      <c r="T45" s="774"/>
      <c r="U45" s="776"/>
      <c r="V45" s="776"/>
      <c r="W45" s="776"/>
      <c r="X45" s="939" t="str">
        <f>IF(ISBLANK(Y45),"",LARGE(X25:X44,1)+1)</f>
        <v/>
      </c>
      <c r="Y45" s="774"/>
      <c r="Z45" s="774"/>
      <c r="AA45" s="774"/>
      <c r="AB45" s="776"/>
      <c r="AC45" s="776"/>
      <c r="AD45" s="778"/>
      <c r="AE45" s="516"/>
      <c r="AF45" s="1014" t="str">
        <f>IF(AG42&gt;0,"A","►")</f>
        <v>A</v>
      </c>
      <c r="AG45" s="1015">
        <v>7</v>
      </c>
      <c r="AH45" s="1015">
        <v>10</v>
      </c>
      <c r="AI45" s="1015">
        <v>5</v>
      </c>
      <c r="AJ45" s="1015">
        <v>8</v>
      </c>
      <c r="AK45" s="1015">
        <v>9</v>
      </c>
      <c r="AL45" s="1015">
        <v>21</v>
      </c>
      <c r="AM45" s="1015">
        <v>10</v>
      </c>
      <c r="AN45" s="1015">
        <v>10</v>
      </c>
      <c r="AO45" s="1015">
        <v>10</v>
      </c>
      <c r="AP45" s="1015">
        <v>13</v>
      </c>
      <c r="AQ45" s="1015">
        <v>13</v>
      </c>
      <c r="AR45" s="1015">
        <v>10</v>
      </c>
      <c r="AS45" s="1016">
        <v>12</v>
      </c>
      <c r="AT45" s="516"/>
      <c r="AU45" s="1503" t="s">
        <v>2006</v>
      </c>
      <c r="AV45" s="1503"/>
      <c r="AW45" s="534">
        <v>1</v>
      </c>
      <c r="AX45" s="1477" t="s">
        <v>2765</v>
      </c>
      <c r="AY45" s="516"/>
      <c r="AZ45" s="1475" t="s">
        <v>3032</v>
      </c>
      <c r="BA45" s="1475"/>
      <c r="BB45" s="548"/>
      <c r="BC45" s="1477"/>
      <c r="BD45" s="516"/>
      <c r="BE45" s="1485" t="s">
        <v>3033</v>
      </c>
      <c r="BF45" s="1485"/>
      <c r="BG45" s="548"/>
      <c r="BH45" s="1477"/>
      <c r="BI45" s="516"/>
      <c r="BJ45" s="1491" t="s">
        <v>2009</v>
      </c>
      <c r="BK45" s="1491"/>
      <c r="BL45" s="548"/>
      <c r="BM45" s="1477"/>
    </row>
    <row r="46" spans="1:65" ht="21" customHeight="1">
      <c r="A46" s="516"/>
      <c r="B46" s="772" t="str">
        <f t="shared" si="5"/>
        <v>►</v>
      </c>
      <c r="C46" s="916" t="s">
        <v>3210</v>
      </c>
      <c r="D46" s="967"/>
      <c r="E46" s="967"/>
      <c r="F46" s="967"/>
      <c r="G46" s="967"/>
      <c r="H46" s="967" t="s">
        <v>3230</v>
      </c>
      <c r="I46" s="1499"/>
      <c r="J46" s="1499"/>
      <c r="K46" s="1499"/>
      <c r="L46" s="1499"/>
      <c r="M46" s="994"/>
      <c r="N46" s="995"/>
      <c r="O46" s="1006"/>
      <c r="P46" s="927"/>
      <c r="Q46" s="772" t="str">
        <f t="shared" si="3"/>
        <v>►</v>
      </c>
      <c r="R46" s="939" t="str">
        <f>IF(ISBLANK(S46),"",LARGE(R24:R45,1)+1)</f>
        <v/>
      </c>
      <c r="S46" s="774"/>
      <c r="T46" s="774"/>
      <c r="U46" s="776"/>
      <c r="V46" s="776"/>
      <c r="W46" s="776"/>
      <c r="X46" s="939" t="str">
        <f>IF(ISBLANK(Y46),"",LARGE(X25:X45,1)+1)</f>
        <v/>
      </c>
      <c r="Y46" s="774"/>
      <c r="Z46" s="774"/>
      <c r="AA46" s="774"/>
      <c r="AB46" s="776"/>
      <c r="AC46" s="776"/>
      <c r="AD46" s="778"/>
      <c r="AE46" s="516"/>
      <c r="AF46" s="1017">
        <f t="shared" ref="AF46:AS46" ca="1" si="6">INDEX(CELL("largeur",AF46),1,1)</f>
        <v>4</v>
      </c>
      <c r="AG46" s="1017">
        <f t="shared" ca="1" si="6"/>
        <v>6</v>
      </c>
      <c r="AH46" s="1017">
        <f t="shared" ca="1" si="6"/>
        <v>9</v>
      </c>
      <c r="AI46" s="1017">
        <f t="shared" ca="1" si="6"/>
        <v>4</v>
      </c>
      <c r="AJ46" s="1017">
        <f t="shared" ca="1" si="6"/>
        <v>7</v>
      </c>
      <c r="AK46" s="1017">
        <f t="shared" ca="1" si="6"/>
        <v>8</v>
      </c>
      <c r="AL46" s="1017">
        <f t="shared" ca="1" si="6"/>
        <v>18</v>
      </c>
      <c r="AM46" s="1017">
        <f t="shared" ca="1" si="6"/>
        <v>9</v>
      </c>
      <c r="AN46" s="1017">
        <f t="shared" ca="1" si="6"/>
        <v>9</v>
      </c>
      <c r="AO46" s="1017">
        <f t="shared" ca="1" si="6"/>
        <v>9</v>
      </c>
      <c r="AP46" s="1017">
        <f t="shared" ca="1" si="6"/>
        <v>11</v>
      </c>
      <c r="AQ46" s="1017">
        <f t="shared" ca="1" si="6"/>
        <v>11</v>
      </c>
      <c r="AR46" s="1017">
        <f t="shared" ca="1" si="6"/>
        <v>9</v>
      </c>
      <c r="AS46" s="1017">
        <f t="shared" ca="1" si="6"/>
        <v>11</v>
      </c>
      <c r="AT46" s="516"/>
      <c r="AU46" s="1504"/>
      <c r="AV46" s="1504"/>
      <c r="AW46" s="534">
        <v>1</v>
      </c>
      <c r="AX46" s="1478"/>
      <c r="AY46" s="516"/>
      <c r="AZ46" s="1476"/>
      <c r="BA46" s="1476"/>
      <c r="BB46" s="548"/>
      <c r="BC46" s="1478"/>
      <c r="BD46" s="516"/>
      <c r="BE46" s="1486"/>
      <c r="BF46" s="1486"/>
      <c r="BG46" s="548"/>
      <c r="BH46" s="1478"/>
      <c r="BI46" s="516"/>
      <c r="BJ46" s="1492"/>
      <c r="BK46" s="1492"/>
      <c r="BL46" s="548"/>
      <c r="BM46" s="1478"/>
    </row>
    <row r="47" spans="1:65" ht="21" customHeight="1" thickBot="1">
      <c r="A47" s="516"/>
      <c r="B47" s="929" t="str">
        <f>IF(C51&gt;0,"A","►")</f>
        <v>►</v>
      </c>
      <c r="C47" s="996"/>
      <c r="D47" s="997" t="s">
        <v>3231</v>
      </c>
      <c r="E47" s="997"/>
      <c r="F47" s="997"/>
      <c r="G47" s="997"/>
      <c r="H47" s="997"/>
      <c r="I47" s="1500"/>
      <c r="J47" s="1500"/>
      <c r="K47" s="1500"/>
      <c r="L47" s="1500"/>
      <c r="M47" s="1018" t="s">
        <v>3232</v>
      </c>
      <c r="N47" s="999"/>
      <c r="O47" s="1000"/>
      <c r="P47" s="927"/>
      <c r="Q47" s="772" t="str">
        <f t="shared" si="3"/>
        <v>►</v>
      </c>
      <c r="R47" s="939" t="str">
        <f>IF(ISBLANK(S47),"",LARGE(R24:R46,1)+1)</f>
        <v/>
      </c>
      <c r="S47" s="774"/>
      <c r="T47" s="774"/>
      <c r="U47" s="776"/>
      <c r="V47" s="776"/>
      <c r="W47" s="776"/>
      <c r="X47" s="939" t="str">
        <f>IF(ISBLANK(Y47),"",LARGE(X25:X46,1)+1)</f>
        <v/>
      </c>
      <c r="Y47" s="774"/>
      <c r="Z47" s="774"/>
      <c r="AA47" s="774"/>
      <c r="AB47" s="776"/>
      <c r="AC47" s="776"/>
      <c r="AD47" s="778"/>
      <c r="AE47" s="516"/>
      <c r="AF47" s="516"/>
      <c r="AG47" s="516"/>
      <c r="AH47" s="516"/>
      <c r="AI47" s="516"/>
      <c r="AJ47" s="516"/>
      <c r="AK47" s="516"/>
      <c r="AL47" s="516"/>
      <c r="AM47" s="516"/>
      <c r="AN47" s="516"/>
      <c r="AO47" s="516"/>
      <c r="AP47" s="516"/>
      <c r="AQ47" s="516"/>
      <c r="AR47" s="516"/>
      <c r="AS47" s="516"/>
      <c r="AT47" s="516"/>
      <c r="AU47" s="534"/>
      <c r="AV47" s="534"/>
      <c r="AW47" s="534"/>
      <c r="AX47" s="534"/>
      <c r="AY47" s="516"/>
      <c r="AZ47" s="534"/>
      <c r="BA47" s="534"/>
      <c r="BB47" s="534"/>
      <c r="BC47" s="534"/>
      <c r="BD47" s="516"/>
      <c r="BE47" s="534"/>
      <c r="BF47" s="534"/>
      <c r="BG47" s="534"/>
      <c r="BH47" s="534"/>
      <c r="BI47" s="534"/>
      <c r="BJ47" s="534"/>
      <c r="BK47" s="534"/>
      <c r="BL47" s="534"/>
      <c r="BM47" s="534"/>
    </row>
    <row r="48" spans="1:65" ht="21" customHeight="1">
      <c r="A48" s="516"/>
      <c r="B48" s="929" t="str">
        <f>IF(C51&gt;0,"A","►")</f>
        <v>►</v>
      </c>
      <c r="C48" s="916"/>
      <c r="D48" s="916"/>
      <c r="E48" s="916"/>
      <c r="F48" s="916"/>
      <c r="G48" s="916"/>
      <c r="H48" s="916"/>
      <c r="I48" s="993"/>
      <c r="J48" s="993"/>
      <c r="K48" s="993"/>
      <c r="L48" s="993"/>
      <c r="M48" s="994"/>
      <c r="N48" s="995"/>
      <c r="O48" s="972"/>
      <c r="P48" s="927"/>
      <c r="Q48" s="772" t="str">
        <f t="shared" si="3"/>
        <v>►</v>
      </c>
      <c r="R48" s="939" t="str">
        <f>IF(ISBLANK(S48),"",LARGE(R24:R47,1)+1)</f>
        <v/>
      </c>
      <c r="S48" s="774"/>
      <c r="T48" s="774"/>
      <c r="U48" s="776"/>
      <c r="V48" s="776"/>
      <c r="W48" s="776"/>
      <c r="X48" s="939" t="str">
        <f>IF(ISBLANK(Y48),"",LARGE(X25:X47,1)+1)</f>
        <v/>
      </c>
      <c r="Y48" s="774"/>
      <c r="Z48" s="774"/>
      <c r="AA48" s="774"/>
      <c r="AB48" s="776"/>
      <c r="AC48" s="776"/>
      <c r="AD48" s="778"/>
      <c r="AE48" s="516"/>
      <c r="AF48" s="516"/>
      <c r="AG48" s="516"/>
      <c r="AH48" s="516"/>
      <c r="AI48" s="516"/>
      <c r="AJ48" s="516"/>
      <c r="AK48" s="516"/>
      <c r="AL48" s="516"/>
      <c r="AM48" s="516"/>
      <c r="AN48" s="516"/>
      <c r="AO48" s="516"/>
      <c r="AP48" s="516"/>
      <c r="AQ48" s="516"/>
      <c r="AR48" s="516"/>
      <c r="AS48" s="516"/>
      <c r="AT48" s="516"/>
      <c r="AU48" s="1501" t="s">
        <v>2862</v>
      </c>
      <c r="AV48" s="1501"/>
      <c r="AW48" s="534">
        <v>1</v>
      </c>
      <c r="AX48" s="1477" t="s">
        <v>3233</v>
      </c>
      <c r="AY48" s="516"/>
      <c r="AZ48" s="1475" t="s">
        <v>3043</v>
      </c>
      <c r="BA48" s="1475"/>
      <c r="BB48" s="548"/>
      <c r="BC48" s="1477"/>
      <c r="BD48" s="516"/>
      <c r="BE48" s="1485" t="s">
        <v>2066</v>
      </c>
      <c r="BF48" s="1485"/>
      <c r="BG48" s="548"/>
      <c r="BH48" s="1477"/>
      <c r="BI48" s="516"/>
      <c r="BJ48" s="1491" t="s">
        <v>2039</v>
      </c>
      <c r="BK48" s="1491"/>
      <c r="BL48" s="548"/>
      <c r="BM48" s="1477"/>
    </row>
    <row r="49" spans="1:65" ht="21" customHeight="1">
      <c r="A49" s="516"/>
      <c r="B49" s="929" t="str">
        <f>IF(C51&gt;0,"A","►")</f>
        <v>►</v>
      </c>
      <c r="C49" s="916"/>
      <c r="D49" s="916"/>
      <c r="E49" s="916"/>
      <c r="F49" s="916"/>
      <c r="G49" s="916"/>
      <c r="H49" s="916"/>
      <c r="I49" s="1019"/>
      <c r="J49" s="1019"/>
      <c r="K49" s="1020" t="s">
        <v>3234</v>
      </c>
      <c r="L49" s="1021" t="s">
        <v>3235</v>
      </c>
      <c r="M49" s="1022">
        <v>3</v>
      </c>
      <c r="N49" s="1023" t="s">
        <v>1143</v>
      </c>
      <c r="O49" s="1024"/>
      <c r="P49" s="927"/>
      <c r="Q49" s="772" t="str">
        <f t="shared" si="3"/>
        <v>►</v>
      </c>
      <c r="R49" s="939" t="str">
        <f>IF(ISBLANK(S49),"",LARGE(R24:R48,1)+1)</f>
        <v/>
      </c>
      <c r="S49" s="774"/>
      <c r="T49" s="774"/>
      <c r="U49" s="776"/>
      <c r="V49" s="776"/>
      <c r="W49" s="776"/>
      <c r="X49" s="939" t="str">
        <f>IF(ISBLANK(Y49),"",LARGE(X25:X48,1)+1)</f>
        <v/>
      </c>
      <c r="Y49" s="774"/>
      <c r="Z49" s="774"/>
      <c r="AA49" s="774"/>
      <c r="AB49" s="776"/>
      <c r="AC49" s="776"/>
      <c r="AD49" s="778"/>
      <c r="AE49" s="516"/>
      <c r="AF49" s="516"/>
      <c r="AG49" s="516"/>
      <c r="AH49" s="516"/>
      <c r="AI49" s="516"/>
      <c r="AJ49" s="516"/>
      <c r="AK49" s="516"/>
      <c r="AL49" s="516"/>
      <c r="AM49" s="516"/>
      <c r="AN49" s="516"/>
      <c r="AO49" s="516"/>
      <c r="AP49" s="516"/>
      <c r="AQ49" s="516"/>
      <c r="AR49" s="516"/>
      <c r="AS49" s="516"/>
      <c r="AT49" s="516"/>
      <c r="AU49" s="1502"/>
      <c r="AV49" s="1502"/>
      <c r="AW49" s="534">
        <v>1</v>
      </c>
      <c r="AX49" s="1478"/>
      <c r="AY49" s="516"/>
      <c r="AZ49" s="1476"/>
      <c r="BA49" s="1476"/>
      <c r="BB49" s="548"/>
      <c r="BC49" s="1478"/>
      <c r="BD49" s="516"/>
      <c r="BE49" s="1486"/>
      <c r="BF49" s="1486"/>
      <c r="BG49" s="548"/>
      <c r="BH49" s="1478"/>
      <c r="BI49" s="516"/>
      <c r="BJ49" s="1492"/>
      <c r="BK49" s="1492"/>
      <c r="BL49" s="548"/>
      <c r="BM49" s="1478"/>
    </row>
    <row r="50" spans="1:65" ht="21" customHeight="1" thickBot="1">
      <c r="A50" s="516"/>
      <c r="B50" s="929" t="str">
        <f>IF(C51&gt;0,"A","►")</f>
        <v>►</v>
      </c>
      <c r="C50" s="916"/>
      <c r="D50" s="916"/>
      <c r="E50" s="916"/>
      <c r="F50" s="916"/>
      <c r="G50" s="916"/>
      <c r="H50" s="916"/>
      <c r="I50" s="1025"/>
      <c r="J50" s="1025"/>
      <c r="K50" s="1025"/>
      <c r="L50" s="1026" t="s">
        <v>3235</v>
      </c>
      <c r="M50" s="1027">
        <v>65</v>
      </c>
      <c r="N50" s="1028" t="s">
        <v>1479</v>
      </c>
      <c r="O50" s="1024"/>
      <c r="P50" s="927"/>
      <c r="Q50" s="772" t="str">
        <f t="shared" si="3"/>
        <v>►</v>
      </c>
      <c r="R50" s="939" t="str">
        <f>IF(ISBLANK(S50),"",LARGE(R24:R49,1)+1)</f>
        <v/>
      </c>
      <c r="S50" s="774"/>
      <c r="T50" s="774"/>
      <c r="U50" s="776"/>
      <c r="V50" s="776"/>
      <c r="W50" s="776"/>
      <c r="X50" s="939" t="str">
        <f>IF(ISBLANK(Y50),"",LARGE(X25:X49,1)+1)</f>
        <v/>
      </c>
      <c r="Y50" s="774"/>
      <c r="Z50" s="774"/>
      <c r="AA50" s="774"/>
      <c r="AB50" s="776"/>
      <c r="AC50" s="776"/>
      <c r="AD50" s="778"/>
      <c r="AE50" s="516"/>
      <c r="AF50" s="516"/>
      <c r="AG50" s="516"/>
      <c r="AH50" s="516"/>
      <c r="AI50" s="516"/>
      <c r="AJ50" s="516"/>
      <c r="AK50" s="516"/>
      <c r="AL50" s="516"/>
      <c r="AM50" s="516"/>
      <c r="AN50" s="516"/>
      <c r="AO50" s="516"/>
      <c r="AP50" s="516"/>
      <c r="AQ50" s="516"/>
      <c r="AR50" s="516"/>
      <c r="AS50" s="516"/>
      <c r="AT50" s="516"/>
      <c r="AU50" s="534"/>
      <c r="AV50" s="534"/>
      <c r="AW50" s="534"/>
      <c r="AX50" s="534"/>
      <c r="AY50" s="516"/>
      <c r="AZ50" s="534"/>
      <c r="BA50" s="534"/>
      <c r="BB50" s="534"/>
      <c r="BC50" s="534"/>
      <c r="BD50" s="516"/>
      <c r="BE50" s="534"/>
      <c r="BF50" s="534"/>
      <c r="BG50" s="534"/>
      <c r="BH50" s="534"/>
      <c r="BI50" s="534"/>
      <c r="BJ50" s="534"/>
      <c r="BK50" s="534"/>
      <c r="BL50" s="534"/>
      <c r="BM50" s="534"/>
    </row>
    <row r="51" spans="1:65" ht="21" customHeight="1">
      <c r="A51" s="516"/>
      <c r="B51" s="929" t="str">
        <f>IF(C51&gt;0,"A","►")</f>
        <v>►</v>
      </c>
      <c r="C51" s="978">
        <f>COUNTIF(B35:B46,"A")</f>
        <v>0</v>
      </c>
      <c r="D51" s="916"/>
      <c r="E51" s="916"/>
      <c r="F51" s="916"/>
      <c r="G51" s="916"/>
      <c r="H51" s="916"/>
      <c r="I51" s="1025"/>
      <c r="J51" s="1025"/>
      <c r="K51" s="1025"/>
      <c r="L51" s="1026"/>
      <c r="M51" s="1027"/>
      <c r="N51" s="1028"/>
      <c r="O51" s="1024"/>
      <c r="P51" s="927"/>
      <c r="Q51" s="772" t="str">
        <f t="shared" si="3"/>
        <v>►</v>
      </c>
      <c r="R51" s="939" t="str">
        <f>IF(ISBLANK(S51),"",LARGE(R24:R50,1)+1)</f>
        <v/>
      </c>
      <c r="S51" s="774"/>
      <c r="T51" s="774"/>
      <c r="U51" s="776"/>
      <c r="V51" s="776"/>
      <c r="W51" s="776"/>
      <c r="X51" s="939" t="str">
        <f>IF(ISBLANK(Y51),"",LARGE(X25:X50,1)+1)</f>
        <v/>
      </c>
      <c r="Y51" s="774"/>
      <c r="Z51" s="774"/>
      <c r="AA51" s="774"/>
      <c r="AB51" s="776"/>
      <c r="AC51" s="776"/>
      <c r="AD51" s="778"/>
      <c r="AE51" s="516"/>
      <c r="AF51" s="516"/>
      <c r="AG51" s="516"/>
      <c r="AH51" s="516"/>
      <c r="AI51" s="516"/>
      <c r="AJ51" s="516"/>
      <c r="AK51" s="516"/>
      <c r="AL51" s="516"/>
      <c r="AM51" s="516"/>
      <c r="AN51" s="516"/>
      <c r="AO51" s="516"/>
      <c r="AP51" s="516"/>
      <c r="AQ51" s="516"/>
      <c r="AR51" s="516"/>
      <c r="AS51" s="516"/>
      <c r="AT51" s="516"/>
      <c r="AU51" s="1493" t="s">
        <v>2894</v>
      </c>
      <c r="AV51" s="1493"/>
      <c r="AW51" s="534">
        <v>1</v>
      </c>
      <c r="AX51" s="1477" t="s">
        <v>3236</v>
      </c>
      <c r="AY51" s="516"/>
      <c r="AZ51" s="1475" t="s">
        <v>3053</v>
      </c>
      <c r="BA51" s="1475"/>
      <c r="BB51" s="548"/>
      <c r="BC51" s="1477"/>
      <c r="BD51" s="516"/>
      <c r="BE51" s="1485" t="s">
        <v>3054</v>
      </c>
      <c r="BF51" s="1485"/>
      <c r="BG51" s="548"/>
      <c r="BH51" s="1477"/>
      <c r="BI51" s="516"/>
      <c r="BJ51" s="1491" t="s">
        <v>2067</v>
      </c>
      <c r="BK51" s="1491"/>
      <c r="BL51" s="548"/>
      <c r="BM51" s="1477"/>
    </row>
    <row r="52" spans="1:65" ht="21" customHeight="1">
      <c r="A52" s="516"/>
      <c r="B52" s="929" t="str">
        <f>IF(C68&gt;0,"A","►")</f>
        <v>A</v>
      </c>
      <c r="C52" s="1029"/>
      <c r="D52" s="1495" t="s">
        <v>3237</v>
      </c>
      <c r="E52" s="1495"/>
      <c r="F52" s="1495"/>
      <c r="G52" s="1495"/>
      <c r="H52" s="1495"/>
      <c r="I52" s="1495"/>
      <c r="J52" s="1495"/>
      <c r="K52" s="1495"/>
      <c r="L52" s="1495"/>
      <c r="M52" s="1495"/>
      <c r="N52" s="1495"/>
      <c r="O52" s="1496"/>
      <c r="P52" s="927"/>
      <c r="Q52" s="772" t="str">
        <f t="shared" si="3"/>
        <v>►</v>
      </c>
      <c r="R52" s="939" t="str">
        <f>IF(ISBLANK(S52),"",LARGE(R24:R51,1)+1)</f>
        <v/>
      </c>
      <c r="S52" s="774"/>
      <c r="T52" s="774"/>
      <c r="U52" s="776"/>
      <c r="V52" s="776"/>
      <c r="W52" s="776"/>
      <c r="X52" s="939" t="str">
        <f>IF(ISBLANK(Y52),"",LARGE(X25:X51,1)+1)</f>
        <v/>
      </c>
      <c r="Y52" s="774"/>
      <c r="Z52" s="774"/>
      <c r="AA52" s="774"/>
      <c r="AB52" s="776"/>
      <c r="AC52" s="776"/>
      <c r="AD52" s="778"/>
      <c r="AE52" s="516"/>
      <c r="AF52" s="516"/>
      <c r="AG52" s="516"/>
      <c r="AH52" s="516"/>
      <c r="AI52" s="516"/>
      <c r="AJ52" s="516"/>
      <c r="AK52" s="516"/>
      <c r="AL52" s="516"/>
      <c r="AM52" s="516"/>
      <c r="AN52" s="516"/>
      <c r="AO52" s="516"/>
      <c r="AP52" s="516"/>
      <c r="AQ52" s="516"/>
      <c r="AR52" s="516"/>
      <c r="AS52" s="516"/>
      <c r="AT52" s="516"/>
      <c r="AU52" s="1494"/>
      <c r="AV52" s="1494"/>
      <c r="AW52" s="534">
        <v>1</v>
      </c>
      <c r="AX52" s="1478"/>
      <c r="AY52" s="516"/>
      <c r="AZ52" s="1476"/>
      <c r="BA52" s="1476"/>
      <c r="BB52" s="548"/>
      <c r="BC52" s="1478"/>
      <c r="BD52" s="516"/>
      <c r="BE52" s="1486"/>
      <c r="BF52" s="1486"/>
      <c r="BG52" s="548"/>
      <c r="BH52" s="1478"/>
      <c r="BI52" s="516"/>
      <c r="BJ52" s="1492"/>
      <c r="BK52" s="1492"/>
      <c r="BL52" s="548"/>
      <c r="BM52" s="1478"/>
    </row>
    <row r="53" spans="1:65" ht="21" customHeight="1" thickBot="1">
      <c r="A53" s="516"/>
      <c r="B53" s="929" t="str">
        <f>IF(C68&gt;0,"A","►")</f>
        <v>A</v>
      </c>
      <c r="C53" s="1030">
        <v>0</v>
      </c>
      <c r="D53" s="1497"/>
      <c r="E53" s="1497"/>
      <c r="F53" s="1497"/>
      <c r="G53" s="1497"/>
      <c r="H53" s="1497"/>
      <c r="I53" s="1497"/>
      <c r="J53" s="1497"/>
      <c r="K53" s="1497"/>
      <c r="L53" s="1497"/>
      <c r="M53" s="1497"/>
      <c r="N53" s="1497"/>
      <c r="O53" s="1498"/>
      <c r="P53" s="927"/>
      <c r="Q53" s="772" t="str">
        <f t="shared" si="3"/>
        <v>►</v>
      </c>
      <c r="R53" s="939" t="str">
        <f>IF(ISBLANK(S53),"",LARGE(R24:R52,1)+1)</f>
        <v/>
      </c>
      <c r="S53" s="774"/>
      <c r="T53" s="774"/>
      <c r="U53" s="776"/>
      <c r="V53" s="776"/>
      <c r="W53" s="776"/>
      <c r="X53" s="939" t="str">
        <f>IF(ISBLANK(Y53),"",LARGE(X25:X52,1)+1)</f>
        <v/>
      </c>
      <c r="Y53" s="774"/>
      <c r="Z53" s="774"/>
      <c r="AA53" s="774"/>
      <c r="AB53" s="776"/>
      <c r="AC53" s="776"/>
      <c r="AD53" s="778"/>
      <c r="AE53" s="516"/>
      <c r="AF53" s="516"/>
      <c r="AG53" s="516"/>
      <c r="AH53" s="516"/>
      <c r="AI53" s="516"/>
      <c r="AJ53" s="516"/>
      <c r="AK53" s="516"/>
      <c r="AL53" s="516"/>
      <c r="AM53" s="516"/>
      <c r="AN53" s="516"/>
      <c r="AO53" s="516"/>
      <c r="AP53" s="516"/>
      <c r="AQ53" s="516"/>
      <c r="AR53" s="516"/>
      <c r="AS53" s="516"/>
      <c r="AT53" s="516"/>
      <c r="AU53" s="534"/>
      <c r="AV53" s="534"/>
      <c r="AW53" s="534"/>
      <c r="AX53" s="534"/>
      <c r="AY53" s="516"/>
      <c r="AZ53" s="534"/>
      <c r="BA53" s="534"/>
      <c r="BB53" s="534"/>
      <c r="BC53" s="534"/>
      <c r="BD53" s="516"/>
      <c r="BE53" s="534"/>
      <c r="BF53" s="534"/>
      <c r="BG53" s="534"/>
      <c r="BH53" s="534"/>
      <c r="BI53" s="534"/>
      <c r="BJ53" s="534"/>
      <c r="BK53" s="534"/>
      <c r="BL53" s="534"/>
      <c r="BM53" s="534"/>
    </row>
    <row r="54" spans="1:65" ht="21" customHeight="1">
      <c r="A54" s="516"/>
      <c r="B54" s="772" t="str">
        <f t="shared" ref="B54:B67" si="7">IF(D54&lt;&gt;"","A",IF(E54&lt;&gt;"","A",IF(F54&lt;&gt;"","A",IF(G54&lt;&gt;"","A",IF(H54&lt;&gt;"","A",IF(I54&lt;&gt;"","A","►"))))))</f>
        <v>►</v>
      </c>
      <c r="C54" s="986" t="str">
        <f>IF(ISBLANK(D54),"",LARGE(C53:C53,1)+1)</f>
        <v/>
      </c>
      <c r="D54" s="1031"/>
      <c r="E54" s="1031"/>
      <c r="F54" s="1031"/>
      <c r="G54" s="1031"/>
      <c r="H54" s="1031"/>
      <c r="I54" s="1031"/>
      <c r="J54" s="1031"/>
      <c r="K54" s="1031"/>
      <c r="L54" s="1031"/>
      <c r="M54" s="1031"/>
      <c r="N54" s="1031"/>
      <c r="O54" s="1032"/>
      <c r="P54" s="927"/>
      <c r="Q54" s="772" t="str">
        <f t="shared" si="3"/>
        <v>►</v>
      </c>
      <c r="R54" s="939" t="str">
        <f>IF(ISBLANK(S54),"",LARGE(R24:R53,1)+1)</f>
        <v/>
      </c>
      <c r="S54" s="774"/>
      <c r="T54" s="774"/>
      <c r="U54" s="776"/>
      <c r="V54" s="776"/>
      <c r="W54" s="776"/>
      <c r="X54" s="939" t="str">
        <f>IF(ISBLANK(Y54),"",LARGE(X25:X53,1)+1)</f>
        <v/>
      </c>
      <c r="Y54" s="774"/>
      <c r="Z54" s="774"/>
      <c r="AA54" s="774"/>
      <c r="AB54" s="776"/>
      <c r="AC54" s="776"/>
      <c r="AD54" s="778"/>
      <c r="AE54" s="516"/>
      <c r="AF54" s="516"/>
      <c r="AG54" s="516"/>
      <c r="AH54" s="516"/>
      <c r="AI54" s="516"/>
      <c r="AJ54" s="516"/>
      <c r="AK54" s="516"/>
      <c r="AL54" s="516"/>
      <c r="AM54" s="516"/>
      <c r="AN54" s="516"/>
      <c r="AO54" s="516"/>
      <c r="AP54" s="516"/>
      <c r="AQ54" s="516"/>
      <c r="AR54" s="516"/>
      <c r="AS54" s="516"/>
      <c r="AT54" s="516"/>
      <c r="AU54" s="1489" t="s">
        <v>2094</v>
      </c>
      <c r="AV54" s="1489"/>
      <c r="AW54" s="534">
        <v>1</v>
      </c>
      <c r="AX54" s="1477" t="s">
        <v>3238</v>
      </c>
      <c r="AY54" s="516"/>
      <c r="AZ54" s="1475" t="s">
        <v>3060</v>
      </c>
      <c r="BA54" s="1475"/>
      <c r="BB54" s="548"/>
      <c r="BC54" s="1477"/>
      <c r="BD54" s="516"/>
      <c r="BE54" s="1485" t="s">
        <v>3061</v>
      </c>
      <c r="BF54" s="1485"/>
      <c r="BG54" s="548"/>
      <c r="BH54" s="1477"/>
      <c r="BI54" s="516"/>
      <c r="BJ54" s="1491" t="s">
        <v>3062</v>
      </c>
      <c r="BK54" s="1491"/>
      <c r="BL54" s="548"/>
      <c r="BM54" s="1477"/>
    </row>
    <row r="55" spans="1:65" ht="21" customHeight="1">
      <c r="A55" s="516"/>
      <c r="B55" s="772" t="str">
        <f t="shared" si="7"/>
        <v>►</v>
      </c>
      <c r="C55" s="939" t="str">
        <f>IF(ISBLANK(D55),"",LARGE(C53:C54,1)+1)</f>
        <v/>
      </c>
      <c r="D55" s="1033"/>
      <c r="E55" s="1033"/>
      <c r="F55" s="1033"/>
      <c r="G55" s="1033"/>
      <c r="H55" s="1033"/>
      <c r="I55" s="1034"/>
      <c r="J55" s="1034"/>
      <c r="K55" s="1034"/>
      <c r="L55" s="1034"/>
      <c r="M55" s="1033"/>
      <c r="N55" s="1033"/>
      <c r="O55" s="1035"/>
      <c r="P55" s="927"/>
      <c r="Q55" s="772" t="str">
        <f t="shared" si="3"/>
        <v>►</v>
      </c>
      <c r="R55" s="939" t="str">
        <f>IF(ISBLANK(S55),"",LARGE(R24:R54,1)+1)</f>
        <v/>
      </c>
      <c r="S55" s="774"/>
      <c r="T55" s="774"/>
      <c r="U55" s="776"/>
      <c r="V55" s="776"/>
      <c r="W55" s="776"/>
      <c r="X55" s="939" t="str">
        <f>IF(ISBLANK(Y55),"",LARGE(X25:X54,1)+1)</f>
        <v/>
      </c>
      <c r="Y55" s="774"/>
      <c r="Z55" s="774"/>
      <c r="AA55" s="774"/>
      <c r="AB55" s="776"/>
      <c r="AC55" s="776"/>
      <c r="AD55" s="778"/>
      <c r="AE55" s="516"/>
      <c r="AF55" s="516"/>
      <c r="AG55" s="516"/>
      <c r="AH55" s="516"/>
      <c r="AI55" s="516"/>
      <c r="AJ55" s="516"/>
      <c r="AK55" s="516"/>
      <c r="AL55" s="516"/>
      <c r="AM55" s="516"/>
      <c r="AN55" s="516"/>
      <c r="AO55" s="516"/>
      <c r="AP55" s="516"/>
      <c r="AQ55" s="516"/>
      <c r="AR55" s="516"/>
      <c r="AS55" s="516"/>
      <c r="AT55" s="516"/>
      <c r="AU55" s="1490"/>
      <c r="AV55" s="1490"/>
      <c r="AW55" s="534">
        <v>1</v>
      </c>
      <c r="AX55" s="1478"/>
      <c r="AY55" s="516"/>
      <c r="AZ55" s="1476"/>
      <c r="BA55" s="1476"/>
      <c r="BB55" s="548"/>
      <c r="BC55" s="1478"/>
      <c r="BD55" s="516"/>
      <c r="BE55" s="1486"/>
      <c r="BF55" s="1486"/>
      <c r="BG55" s="548"/>
      <c r="BH55" s="1478"/>
      <c r="BI55" s="516"/>
      <c r="BJ55" s="1492"/>
      <c r="BK55" s="1492"/>
      <c r="BL55" s="548"/>
      <c r="BM55" s="1478"/>
    </row>
    <row r="56" spans="1:65" ht="21" customHeight="1" thickBot="1">
      <c r="A56" s="516"/>
      <c r="B56" s="772" t="str">
        <f t="shared" si="7"/>
        <v>A</v>
      </c>
      <c r="C56" s="939">
        <f>IF(ISBLANK(D56),"",LARGE(C53:C55,1)+1)</f>
        <v>1</v>
      </c>
      <c r="D56" s="1033" t="s">
        <v>2938</v>
      </c>
      <c r="E56" s="1033"/>
      <c r="F56" s="1033"/>
      <c r="G56" s="1033"/>
      <c r="H56" s="1033"/>
      <c r="I56" s="1034"/>
      <c r="J56" s="1034"/>
      <c r="K56" s="1034"/>
      <c r="L56" s="1034"/>
      <c r="M56" s="1033"/>
      <c r="N56" s="1033"/>
      <c r="O56" s="1035"/>
      <c r="P56" s="927"/>
      <c r="Q56" s="772" t="str">
        <f t="shared" si="3"/>
        <v>►</v>
      </c>
      <c r="R56" s="939" t="str">
        <f>IF(ISBLANK(S56),"",LARGE(R24:R55,1)+1)</f>
        <v/>
      </c>
      <c r="S56" s="774"/>
      <c r="T56" s="774"/>
      <c r="U56" s="776"/>
      <c r="V56" s="776"/>
      <c r="W56" s="776"/>
      <c r="X56" s="939" t="str">
        <f>IF(ISBLANK(Y56),"",LARGE(X25:X55,1)+1)</f>
        <v/>
      </c>
      <c r="Y56" s="774"/>
      <c r="Z56" s="774"/>
      <c r="AA56" s="774"/>
      <c r="AB56" s="776"/>
      <c r="AC56" s="776"/>
      <c r="AD56" s="778"/>
      <c r="AE56" s="516"/>
      <c r="AF56" s="516"/>
      <c r="AG56" s="516"/>
      <c r="AH56" s="516"/>
      <c r="AI56" s="516"/>
      <c r="AJ56" s="516"/>
      <c r="AK56" s="516"/>
      <c r="AL56" s="516"/>
      <c r="AM56" s="516"/>
      <c r="AN56" s="516"/>
      <c r="AO56" s="516"/>
      <c r="AP56" s="516"/>
      <c r="AQ56" s="516"/>
      <c r="AR56" s="516"/>
      <c r="AS56" s="516"/>
      <c r="AT56" s="516"/>
      <c r="AU56" s="534"/>
      <c r="AV56" s="534"/>
      <c r="AW56" s="534"/>
      <c r="AX56" s="534"/>
      <c r="AY56" s="516"/>
      <c r="AZ56" s="534"/>
      <c r="BA56" s="534"/>
      <c r="BB56" s="534"/>
      <c r="BC56" s="534"/>
      <c r="BD56" s="516"/>
      <c r="BE56" s="534"/>
      <c r="BF56" s="534"/>
      <c r="BG56" s="534"/>
      <c r="BH56" s="534"/>
      <c r="BI56" s="534"/>
      <c r="BJ56" s="534"/>
      <c r="BK56" s="534"/>
      <c r="BL56" s="534"/>
      <c r="BM56" s="534"/>
    </row>
    <row r="57" spans="1:65" ht="21" customHeight="1">
      <c r="A57" s="516"/>
      <c r="B57" s="772" t="str">
        <f t="shared" si="7"/>
        <v>A</v>
      </c>
      <c r="C57" s="939">
        <f>IF(ISBLANK(D57),"",LARGE(C53:C56,1)+1)</f>
        <v>2</v>
      </c>
      <c r="D57" s="1036" t="s">
        <v>3151</v>
      </c>
      <c r="E57" s="1036"/>
      <c r="F57" s="1036"/>
      <c r="G57" s="1036"/>
      <c r="H57" s="1036"/>
      <c r="I57" s="1034"/>
      <c r="J57" s="1034"/>
      <c r="K57" s="1034"/>
      <c r="L57" s="1034"/>
      <c r="M57" s="1036"/>
      <c r="N57" s="1036"/>
      <c r="O57" s="1037"/>
      <c r="P57" s="927"/>
      <c r="Q57" s="772" t="str">
        <f t="shared" si="3"/>
        <v>►</v>
      </c>
      <c r="R57" s="939" t="str">
        <f>IF(ISBLANK(S57),"",LARGE(R24:R56,1)+1)</f>
        <v/>
      </c>
      <c r="S57" s="774"/>
      <c r="T57" s="774"/>
      <c r="U57" s="776"/>
      <c r="V57" s="776"/>
      <c r="W57" s="776"/>
      <c r="X57" s="939" t="str">
        <f>IF(ISBLANK(Y57),"",LARGE(X25:X56,1)+1)</f>
        <v/>
      </c>
      <c r="Y57" s="774"/>
      <c r="Z57" s="774"/>
      <c r="AA57" s="774"/>
      <c r="AB57" s="776"/>
      <c r="AC57" s="776"/>
      <c r="AD57" s="778"/>
      <c r="AE57" s="516"/>
      <c r="AF57" s="516"/>
      <c r="AG57" s="516"/>
      <c r="AH57" s="516"/>
      <c r="AI57" s="516"/>
      <c r="AJ57" s="516"/>
      <c r="AK57" s="516"/>
      <c r="AL57" s="516"/>
      <c r="AM57" s="516"/>
      <c r="AN57" s="516"/>
      <c r="AO57" s="516"/>
      <c r="AP57" s="516"/>
      <c r="AQ57" s="516"/>
      <c r="AR57" s="516"/>
      <c r="AS57" s="516"/>
      <c r="AT57" s="516"/>
      <c r="AU57" s="1487" t="s">
        <v>2831</v>
      </c>
      <c r="AV57" s="1487"/>
      <c r="AW57" s="534">
        <v>1</v>
      </c>
      <c r="AX57" s="1477" t="s">
        <v>3239</v>
      </c>
      <c r="AY57" s="516"/>
      <c r="AZ57" s="1475" t="s">
        <v>3069</v>
      </c>
      <c r="BA57" s="1475"/>
      <c r="BB57" s="548"/>
      <c r="BC57" s="1477"/>
      <c r="BD57" s="516"/>
      <c r="BE57" s="1485" t="s">
        <v>3070</v>
      </c>
      <c r="BF57" s="1485"/>
      <c r="BG57" s="548"/>
      <c r="BH57" s="1477"/>
      <c r="BI57" s="516"/>
      <c r="BJ57" s="1491" t="s">
        <v>1635</v>
      </c>
      <c r="BK57" s="1491"/>
      <c r="BL57" s="548"/>
      <c r="BM57" s="1477"/>
    </row>
    <row r="58" spans="1:65" ht="21" customHeight="1">
      <c r="A58" s="516"/>
      <c r="B58" s="772" t="str">
        <f t="shared" si="7"/>
        <v>A</v>
      </c>
      <c r="C58" s="939" t="str">
        <f>IF(ISBLANK(D58),"",LARGE(C53:C57,1)+1)</f>
        <v/>
      </c>
      <c r="D58" s="1036"/>
      <c r="E58" s="1036" t="s">
        <v>3240</v>
      </c>
      <c r="F58" s="1036"/>
      <c r="G58" s="1036"/>
      <c r="H58" s="1036"/>
      <c r="I58" s="1034"/>
      <c r="J58" s="1034"/>
      <c r="K58" s="1034"/>
      <c r="L58" s="1034"/>
      <c r="M58" s="1033"/>
      <c r="N58" s="1033"/>
      <c r="O58" s="1035"/>
      <c r="P58" s="927"/>
      <c r="Q58" s="772" t="str">
        <f t="shared" si="3"/>
        <v>►</v>
      </c>
      <c r="R58" s="939" t="str">
        <f>IF(ISBLANK(S58),"",LARGE(R24:R57,1)+1)</f>
        <v/>
      </c>
      <c r="S58" s="774"/>
      <c r="T58" s="774"/>
      <c r="U58" s="776"/>
      <c r="V58" s="776"/>
      <c r="W58" s="776"/>
      <c r="X58" s="939" t="str">
        <f>IF(ISBLANK(Y58),"",LARGE(X25:X57,1)+1)</f>
        <v/>
      </c>
      <c r="Y58" s="774"/>
      <c r="Z58" s="774"/>
      <c r="AA58" s="774"/>
      <c r="AB58" s="776"/>
      <c r="AC58" s="776"/>
      <c r="AD58" s="778"/>
      <c r="AE58" s="516"/>
      <c r="AF58" s="516"/>
      <c r="AG58" s="516"/>
      <c r="AH58" s="516"/>
      <c r="AI58" s="516"/>
      <c r="AJ58" s="516"/>
      <c r="AK58" s="516"/>
      <c r="AL58" s="516"/>
      <c r="AM58" s="516"/>
      <c r="AN58" s="516"/>
      <c r="AO58" s="516"/>
      <c r="AP58" s="516"/>
      <c r="AQ58" s="516"/>
      <c r="AR58" s="516"/>
      <c r="AS58" s="516"/>
      <c r="AT58" s="516"/>
      <c r="AU58" s="1488"/>
      <c r="AV58" s="1488"/>
      <c r="AW58" s="534">
        <v>1</v>
      </c>
      <c r="AX58" s="1478"/>
      <c r="AY58" s="516"/>
      <c r="AZ58" s="1476"/>
      <c r="BA58" s="1476"/>
      <c r="BB58" s="548"/>
      <c r="BC58" s="1478"/>
      <c r="BD58" s="516"/>
      <c r="BE58" s="1486"/>
      <c r="BF58" s="1486"/>
      <c r="BG58" s="548"/>
      <c r="BH58" s="1478"/>
      <c r="BI58" s="516"/>
      <c r="BJ58" s="1492"/>
      <c r="BK58" s="1492"/>
      <c r="BL58" s="548"/>
      <c r="BM58" s="1478"/>
    </row>
    <row r="59" spans="1:65" ht="21" customHeight="1" thickBot="1">
      <c r="A59" s="516"/>
      <c r="B59" s="772" t="str">
        <f t="shared" si="7"/>
        <v>►</v>
      </c>
      <c r="C59" s="939" t="str">
        <f>IF(ISBLANK(D59),"",LARGE(C53:C58,1)+1)</f>
        <v/>
      </c>
      <c r="D59" s="1036"/>
      <c r="E59" s="1036"/>
      <c r="F59" s="1036"/>
      <c r="G59" s="1036"/>
      <c r="H59" s="1036"/>
      <c r="I59" s="1034"/>
      <c r="J59" s="1034"/>
      <c r="K59" s="1034"/>
      <c r="L59" s="1034"/>
      <c r="M59" s="1033"/>
      <c r="N59" s="1033"/>
      <c r="O59" s="1035"/>
      <c r="P59" s="927"/>
      <c r="Q59" s="772" t="str">
        <f t="shared" si="3"/>
        <v>►</v>
      </c>
      <c r="R59" s="939" t="str">
        <f>IF(ISBLANK(S59),"",LARGE(R24:R58,1)+1)</f>
        <v/>
      </c>
      <c r="S59" s="774"/>
      <c r="T59" s="774"/>
      <c r="U59" s="776"/>
      <c r="V59" s="776"/>
      <c r="W59" s="776"/>
      <c r="X59" s="939" t="str">
        <f>IF(ISBLANK(Y59),"",LARGE(X25:X58,1)+1)</f>
        <v/>
      </c>
      <c r="Y59" s="774"/>
      <c r="Z59" s="774"/>
      <c r="AA59" s="774"/>
      <c r="AB59" s="776"/>
      <c r="AC59" s="776"/>
      <c r="AD59" s="778"/>
      <c r="AE59" s="516"/>
      <c r="AF59" s="516"/>
      <c r="AG59" s="516"/>
      <c r="AH59" s="516"/>
      <c r="AI59" s="516"/>
      <c r="AJ59" s="516"/>
      <c r="AK59" s="516"/>
      <c r="AL59" s="516"/>
      <c r="AM59" s="516"/>
      <c r="AN59" s="516"/>
      <c r="AO59" s="516"/>
      <c r="AP59" s="516"/>
      <c r="AQ59" s="516"/>
      <c r="AR59" s="516"/>
      <c r="AS59" s="516"/>
      <c r="AT59" s="516"/>
      <c r="AU59" s="534"/>
      <c r="AV59" s="534"/>
      <c r="AW59" s="534"/>
      <c r="AX59" s="534"/>
      <c r="AY59" s="516"/>
      <c r="AZ59" s="534"/>
      <c r="BA59" s="534"/>
      <c r="BB59" s="534"/>
      <c r="BC59" s="534"/>
      <c r="BD59" s="516"/>
      <c r="BE59" s="534"/>
      <c r="BF59" s="534"/>
      <c r="BG59" s="534"/>
      <c r="BH59" s="534"/>
      <c r="BI59" s="534"/>
      <c r="BJ59" s="534"/>
      <c r="BK59" s="534"/>
      <c r="BL59" s="534"/>
      <c r="BM59" s="534"/>
    </row>
    <row r="60" spans="1:65" ht="21" customHeight="1">
      <c r="A60" s="516"/>
      <c r="B60" s="772" t="str">
        <f t="shared" si="7"/>
        <v>►</v>
      </c>
      <c r="C60" s="939" t="str">
        <f>IF(ISBLANK(D60),"",LARGE(C53:C59,1)+1)</f>
        <v/>
      </c>
      <c r="D60" s="1036"/>
      <c r="E60" s="1036"/>
      <c r="F60" s="1036"/>
      <c r="G60" s="1036"/>
      <c r="H60" s="1036"/>
      <c r="I60" s="1034"/>
      <c r="J60" s="1034"/>
      <c r="K60" s="1034"/>
      <c r="L60" s="1038"/>
      <c r="M60" s="1036"/>
      <c r="N60" s="1033"/>
      <c r="O60" s="1035"/>
      <c r="P60" s="927"/>
      <c r="Q60" s="772" t="str">
        <f t="shared" si="3"/>
        <v>►</v>
      </c>
      <c r="R60" s="939" t="str">
        <f>IF(ISBLANK(S60),"",LARGE(R24:R59,1)+1)</f>
        <v/>
      </c>
      <c r="S60" s="774"/>
      <c r="T60" s="774"/>
      <c r="U60" s="776"/>
      <c r="V60" s="776"/>
      <c r="W60" s="776"/>
      <c r="X60" s="939" t="str">
        <f>IF(ISBLANK(Y60),"",LARGE(X25:X59,1)+1)</f>
        <v/>
      </c>
      <c r="Y60" s="774"/>
      <c r="Z60" s="774"/>
      <c r="AA60" s="774"/>
      <c r="AB60" s="776"/>
      <c r="AC60" s="776"/>
      <c r="AD60" s="778"/>
      <c r="AE60" s="516"/>
      <c r="AF60" s="516"/>
      <c r="AG60" s="516"/>
      <c r="AH60" s="516"/>
      <c r="AI60" s="516"/>
      <c r="AJ60" s="516"/>
      <c r="AK60" s="516"/>
      <c r="AL60" s="516"/>
      <c r="AM60" s="516"/>
      <c r="AN60" s="516"/>
      <c r="AO60" s="516"/>
      <c r="AP60" s="516"/>
      <c r="AQ60" s="516"/>
      <c r="AR60" s="516"/>
      <c r="AS60" s="516"/>
      <c r="AT60" s="516"/>
      <c r="AU60" s="1483" t="s">
        <v>2141</v>
      </c>
      <c r="AV60" s="1483"/>
      <c r="AW60" s="534">
        <v>1</v>
      </c>
      <c r="AX60" s="1477" t="s">
        <v>3241</v>
      </c>
      <c r="AY60" s="516"/>
      <c r="AZ60" s="1475" t="s">
        <v>3078</v>
      </c>
      <c r="BA60" s="1475"/>
      <c r="BB60" s="548"/>
      <c r="BC60" s="1477"/>
      <c r="BD60" s="516"/>
      <c r="BE60" s="1485" t="s">
        <v>3079</v>
      </c>
      <c r="BF60" s="1485"/>
      <c r="BG60" s="548"/>
      <c r="BH60" s="1477"/>
      <c r="BI60" s="516"/>
      <c r="BJ60" s="516"/>
      <c r="BK60" s="516"/>
      <c r="BL60" s="516"/>
      <c r="BM60" s="516"/>
    </row>
    <row r="61" spans="1:65" ht="21" customHeight="1">
      <c r="A61" s="516"/>
      <c r="B61" s="772" t="str">
        <f t="shared" si="7"/>
        <v>►</v>
      </c>
      <c r="C61" s="939" t="str">
        <f>IF(ISBLANK(D61),"",LARGE(C53:C60,1)+1)</f>
        <v/>
      </c>
      <c r="D61" s="1038"/>
      <c r="E61" s="1038"/>
      <c r="F61" s="1038"/>
      <c r="G61" s="1038"/>
      <c r="H61" s="1033"/>
      <c r="I61" s="1034"/>
      <c r="J61" s="1034"/>
      <c r="K61" s="1033"/>
      <c r="L61" s="1038"/>
      <c r="M61" s="1038"/>
      <c r="N61" s="1038"/>
      <c r="O61" s="1035"/>
      <c r="P61" s="927"/>
      <c r="Q61" s="772" t="str">
        <f t="shared" si="3"/>
        <v>►</v>
      </c>
      <c r="R61" s="939" t="str">
        <f>IF(ISBLANK(S61),"",LARGE(R24:R60,1)+1)</f>
        <v/>
      </c>
      <c r="S61" s="774"/>
      <c r="T61" s="774"/>
      <c r="U61" s="776"/>
      <c r="V61" s="776"/>
      <c r="W61" s="776"/>
      <c r="X61" s="939" t="str">
        <f>IF(ISBLANK(Y61),"",LARGE(X25:X60,1)+1)</f>
        <v/>
      </c>
      <c r="Y61" s="774"/>
      <c r="Z61" s="774"/>
      <c r="AA61" s="774"/>
      <c r="AB61" s="776"/>
      <c r="AC61" s="776"/>
      <c r="AD61" s="778"/>
      <c r="AE61" s="516"/>
      <c r="AF61" s="516"/>
      <c r="AG61" s="516"/>
      <c r="AH61" s="516"/>
      <c r="AI61" s="516"/>
      <c r="AJ61" s="516"/>
      <c r="AK61" s="516"/>
      <c r="AL61" s="516"/>
      <c r="AM61" s="516"/>
      <c r="AN61" s="516"/>
      <c r="AO61" s="516"/>
      <c r="AP61" s="516"/>
      <c r="AQ61" s="516"/>
      <c r="AR61" s="516"/>
      <c r="AS61" s="516"/>
      <c r="AT61" s="516"/>
      <c r="AU61" s="1484"/>
      <c r="AV61" s="1484"/>
      <c r="AW61" s="534">
        <v>1</v>
      </c>
      <c r="AX61" s="1478"/>
      <c r="AY61" s="516"/>
      <c r="AZ61" s="1476"/>
      <c r="BA61" s="1476"/>
      <c r="BB61" s="548"/>
      <c r="BC61" s="1478"/>
      <c r="BD61" s="516"/>
      <c r="BE61" s="1486"/>
      <c r="BF61" s="1486"/>
      <c r="BG61" s="548"/>
      <c r="BH61" s="1478"/>
      <c r="BI61" s="516"/>
      <c r="BJ61" s="516"/>
      <c r="BK61" s="516"/>
      <c r="BL61" s="516"/>
      <c r="BM61" s="516"/>
    </row>
    <row r="62" spans="1:65" ht="21" customHeight="1" thickBot="1">
      <c r="A62" s="516"/>
      <c r="B62" s="772" t="str">
        <f t="shared" si="7"/>
        <v>►</v>
      </c>
      <c r="C62" s="939" t="str">
        <f>IF(ISBLANK(D62),"",LARGE(C53:C61,1)+1)</f>
        <v/>
      </c>
      <c r="D62" s="1038"/>
      <c r="E62" s="1038"/>
      <c r="F62" s="1038"/>
      <c r="G62" s="1038"/>
      <c r="H62" s="1033"/>
      <c r="I62" s="1033"/>
      <c r="J62" s="1033"/>
      <c r="K62" s="1033"/>
      <c r="L62" s="1033"/>
      <c r="M62" s="1033"/>
      <c r="N62" s="1039"/>
      <c r="O62" s="1035"/>
      <c r="P62" s="927"/>
      <c r="Q62" s="953" t="str">
        <f>IF(R66&gt;0,"A","►")</f>
        <v>A</v>
      </c>
      <c r="R62" s="1040" t="s">
        <v>2779</v>
      </c>
      <c r="S62" s="1041" t="s">
        <v>3242</v>
      </c>
      <c r="T62" s="1041"/>
      <c r="U62" s="1041"/>
      <c r="V62" s="1041"/>
      <c r="W62" s="1041"/>
      <c r="X62" s="1042" t="str">
        <f>IF(ISBLANK(Y62),"",LARGE(X25:X61,1)+1)</f>
        <v/>
      </c>
      <c r="Y62" s="1041"/>
      <c r="Z62" s="1041"/>
      <c r="AA62" s="1041"/>
      <c r="AB62" s="1043"/>
      <c r="AC62" s="1043"/>
      <c r="AD62" s="1044"/>
      <c r="AE62" s="516"/>
      <c r="AF62" s="516"/>
      <c r="AG62" s="516"/>
      <c r="AH62" s="516"/>
      <c r="AI62" s="516"/>
      <c r="AJ62" s="516"/>
      <c r="AK62" s="516"/>
      <c r="AL62" s="516"/>
      <c r="AM62" s="516"/>
      <c r="AN62" s="516"/>
      <c r="AO62" s="516"/>
      <c r="AP62" s="516"/>
      <c r="AQ62" s="516"/>
      <c r="AR62" s="516"/>
      <c r="AS62" s="516"/>
      <c r="AT62" s="516"/>
      <c r="AU62" s="534"/>
      <c r="AV62" s="534"/>
      <c r="AW62" s="534"/>
      <c r="AX62" s="534"/>
      <c r="AY62" s="516"/>
      <c r="AZ62" s="534"/>
      <c r="BA62" s="534"/>
      <c r="BB62" s="534"/>
      <c r="BC62" s="534"/>
      <c r="BD62" s="516"/>
      <c r="BE62" s="534"/>
      <c r="BF62" s="534"/>
      <c r="BG62" s="534"/>
      <c r="BH62" s="534"/>
      <c r="BI62" s="534"/>
      <c r="BJ62" s="534"/>
      <c r="BK62" s="534"/>
      <c r="BL62" s="534"/>
      <c r="BM62" s="534"/>
    </row>
    <row r="63" spans="1:65" ht="21" customHeight="1">
      <c r="A63" s="516"/>
      <c r="B63" s="772" t="str">
        <f t="shared" si="7"/>
        <v>►</v>
      </c>
      <c r="C63" s="939" t="str">
        <f>IF(ISBLANK(D63),"",LARGE(C53:C62,1)+1)</f>
        <v/>
      </c>
      <c r="D63" s="1038"/>
      <c r="E63" s="1038"/>
      <c r="F63" s="1038"/>
      <c r="G63" s="1038"/>
      <c r="H63" s="1033"/>
      <c r="I63" s="1034"/>
      <c r="J63" s="1034"/>
      <c r="K63" s="1033"/>
      <c r="L63" s="1045"/>
      <c r="M63" s="1045"/>
      <c r="N63" s="1038"/>
      <c r="O63" s="1035"/>
      <c r="P63" s="927"/>
      <c r="Q63" s="953" t="str">
        <f>IF(R66&gt;0,"A","►")</f>
        <v>A</v>
      </c>
      <c r="R63" s="1040" t="s">
        <v>2779</v>
      </c>
      <c r="S63" s="1046" t="s">
        <v>3243</v>
      </c>
      <c r="T63" s="1046"/>
      <c r="U63" s="1046"/>
      <c r="V63" s="1046"/>
      <c r="W63" s="1046"/>
      <c r="X63" s="1042" t="str">
        <f>IF(ISBLANK(Y63),"",LARGE(X25:X62,1)+1)</f>
        <v/>
      </c>
      <c r="Y63" s="1046"/>
      <c r="Z63" s="1046"/>
      <c r="AA63" s="1046"/>
      <c r="AB63" s="1043"/>
      <c r="AC63" s="1043"/>
      <c r="AD63" s="1044"/>
      <c r="AE63" s="516"/>
      <c r="AF63" s="516"/>
      <c r="AG63" s="516"/>
      <c r="AH63" s="516"/>
      <c r="AI63" s="516"/>
      <c r="AJ63" s="516"/>
      <c r="AK63" s="516"/>
      <c r="AL63" s="516"/>
      <c r="AM63" s="516"/>
      <c r="AN63" s="516"/>
      <c r="AO63" s="516"/>
      <c r="AP63" s="516"/>
      <c r="AQ63" s="516"/>
      <c r="AR63" s="516"/>
      <c r="AS63" s="516"/>
      <c r="AT63" s="516"/>
      <c r="AU63" s="1480" t="s">
        <v>2166</v>
      </c>
      <c r="AV63" s="1480"/>
      <c r="AW63" s="534">
        <v>1</v>
      </c>
      <c r="AX63" s="1477" t="s">
        <v>3244</v>
      </c>
      <c r="AY63" s="516"/>
      <c r="AZ63" s="1475" t="s">
        <v>3082</v>
      </c>
      <c r="BA63" s="1475"/>
      <c r="BB63" s="548"/>
      <c r="BC63" s="1477"/>
      <c r="BD63" s="516"/>
      <c r="BE63" s="516"/>
      <c r="BF63" s="516"/>
      <c r="BG63" s="516"/>
      <c r="BH63" s="516"/>
      <c r="BI63" s="516"/>
      <c r="BJ63" s="516"/>
      <c r="BK63" s="516"/>
      <c r="BL63" s="516"/>
      <c r="BM63" s="516"/>
    </row>
    <row r="64" spans="1:65" ht="21" customHeight="1">
      <c r="A64" s="516"/>
      <c r="B64" s="772" t="str">
        <f t="shared" si="7"/>
        <v>►</v>
      </c>
      <c r="C64" s="939" t="str">
        <f>IF(ISBLANK(D64),"",LARGE(C53:C63,1)+1)</f>
        <v/>
      </c>
      <c r="D64" s="1038"/>
      <c r="E64" s="1038"/>
      <c r="F64" s="1038"/>
      <c r="G64" s="1038"/>
      <c r="H64" s="1033"/>
      <c r="I64" s="1034"/>
      <c r="J64" s="1034"/>
      <c r="K64" s="1033"/>
      <c r="L64" s="1034"/>
      <c r="M64" s="1033"/>
      <c r="N64" s="1047"/>
      <c r="O64" s="1035"/>
      <c r="P64" s="927"/>
      <c r="Q64" s="953" t="str">
        <f>IF(R66&gt;0,"A","►")</f>
        <v>A</v>
      </c>
      <c r="R64" s="1040" t="s">
        <v>2779</v>
      </c>
      <c r="S64" s="1046" t="s">
        <v>3245</v>
      </c>
      <c r="T64" s="1046"/>
      <c r="U64" s="1046"/>
      <c r="V64" s="1046"/>
      <c r="W64" s="1046"/>
      <c r="X64" s="1042" t="str">
        <f>IF(ISBLANK(Y64),"",LARGE(X25:X63,1)+1)</f>
        <v/>
      </c>
      <c r="Y64" s="1046"/>
      <c r="Z64" s="1046"/>
      <c r="AA64" s="1046"/>
      <c r="AB64" s="1043"/>
      <c r="AC64" s="1043"/>
      <c r="AD64" s="1044"/>
      <c r="AE64" s="516"/>
      <c r="AF64" s="516"/>
      <c r="AG64" s="516"/>
      <c r="AH64" s="516"/>
      <c r="AI64" s="516"/>
      <c r="AJ64" s="516"/>
      <c r="AK64" s="516"/>
      <c r="AL64" s="516"/>
      <c r="AM64" s="516"/>
      <c r="AN64" s="516"/>
      <c r="AO64" s="516"/>
      <c r="AP64" s="516"/>
      <c r="AQ64" s="516"/>
      <c r="AR64" s="516"/>
      <c r="AS64" s="516"/>
      <c r="AT64" s="516"/>
      <c r="AU64" s="1481"/>
      <c r="AV64" s="1481"/>
      <c r="AW64" s="534">
        <v>1</v>
      </c>
      <c r="AX64" s="1478"/>
      <c r="AY64" s="516"/>
      <c r="AZ64" s="1476"/>
      <c r="BA64" s="1476"/>
      <c r="BB64" s="548"/>
      <c r="BC64" s="1478"/>
      <c r="BD64" s="516"/>
      <c r="BE64" s="516"/>
      <c r="BF64" s="516"/>
      <c r="BG64" s="516"/>
      <c r="BH64" s="516"/>
      <c r="BI64" s="516"/>
      <c r="BJ64" s="516"/>
      <c r="BK64" s="516"/>
      <c r="BL64" s="516"/>
      <c r="BM64" s="516"/>
    </row>
    <row r="65" spans="1:65" ht="21" customHeight="1" thickBot="1">
      <c r="A65" s="516"/>
      <c r="B65" s="772" t="str">
        <f t="shared" si="7"/>
        <v>►</v>
      </c>
      <c r="C65" s="939" t="str">
        <f>IF(ISBLANK(D65),"",LARGE(C53:C64,1)+1)</f>
        <v/>
      </c>
      <c r="D65" s="1048"/>
      <c r="E65" s="1048"/>
      <c r="F65" s="1048"/>
      <c r="G65" s="1048"/>
      <c r="H65" s="1036"/>
      <c r="I65" s="1049"/>
      <c r="J65" s="1049"/>
      <c r="K65" s="1036"/>
      <c r="L65" s="1049"/>
      <c r="M65" s="1034"/>
      <c r="N65" s="1039"/>
      <c r="O65" s="1035"/>
      <c r="P65" s="927"/>
      <c r="Q65" s="953" t="str">
        <f>IF(R66&gt;0,"A","►")</f>
        <v>A</v>
      </c>
      <c r="R65" s="1050"/>
      <c r="S65" s="1050"/>
      <c r="T65" s="1050"/>
      <c r="U65" s="1050"/>
      <c r="V65" s="1050"/>
      <c r="W65" s="1050"/>
      <c r="X65" s="1042" t="str">
        <f>IF(ISBLANK(Y65),"",LARGE(X25:X64,1)+1)</f>
        <v/>
      </c>
      <c r="Y65" s="1050"/>
      <c r="Z65" s="1050"/>
      <c r="AA65" s="1050"/>
      <c r="AB65" s="1050"/>
      <c r="AC65" s="1050"/>
      <c r="AD65" s="1051" t="s">
        <v>3177</v>
      </c>
      <c r="AE65" s="516"/>
      <c r="AF65" s="516"/>
      <c r="AG65" s="516"/>
      <c r="AH65" s="516"/>
      <c r="AI65" s="516"/>
      <c r="AJ65" s="516"/>
      <c r="AK65" s="516"/>
      <c r="AL65" s="516"/>
      <c r="AM65" s="516"/>
      <c r="AN65" s="516"/>
      <c r="AO65" s="516"/>
      <c r="AP65" s="516"/>
      <c r="AQ65" s="516"/>
      <c r="AR65" s="516"/>
      <c r="AS65" s="516"/>
      <c r="AT65" s="516"/>
      <c r="AU65" s="534"/>
      <c r="AV65" s="534"/>
      <c r="AW65" s="534"/>
      <c r="AX65" s="534"/>
      <c r="AY65" s="516"/>
      <c r="AZ65" s="534"/>
      <c r="BA65" s="534"/>
      <c r="BB65" s="534"/>
      <c r="BC65" s="534"/>
      <c r="BD65" s="516"/>
      <c r="BE65" s="534"/>
      <c r="BF65" s="534"/>
      <c r="BG65" s="534"/>
      <c r="BH65" s="534"/>
      <c r="BI65" s="534"/>
      <c r="BJ65" s="534"/>
      <c r="BK65" s="534"/>
      <c r="BL65" s="534"/>
      <c r="BM65" s="534"/>
    </row>
    <row r="66" spans="1:65" ht="21" customHeight="1" thickBot="1">
      <c r="A66" s="516"/>
      <c r="B66" s="772" t="str">
        <f t="shared" si="7"/>
        <v>►</v>
      </c>
      <c r="C66" s="939" t="str">
        <f>IF(ISBLANK(D66),"",LARGE(C53:C65,1)+1)</f>
        <v/>
      </c>
      <c r="D66" s="1048"/>
      <c r="E66" s="1048"/>
      <c r="F66" s="1048"/>
      <c r="G66" s="1048"/>
      <c r="H66" s="1036"/>
      <c r="I66" s="1034"/>
      <c r="J66" s="1034"/>
      <c r="K66" s="1038"/>
      <c r="L66" s="1047"/>
      <c r="M66" s="1033"/>
      <c r="N66" s="1039"/>
      <c r="O66" s="1035"/>
      <c r="P66" s="927"/>
      <c r="Q66" s="1052" t="str">
        <f>IF(R66&gt;0,"A","►")</f>
        <v>A</v>
      </c>
      <c r="R66" s="1053">
        <f>COUNTIF(Q25:Q61,"A")</f>
        <v>6</v>
      </c>
      <c r="S66" s="1008"/>
      <c r="T66" s="1009"/>
      <c r="U66" s="1009"/>
      <c r="V66" s="1009"/>
      <c r="W66" s="1009"/>
      <c r="X66" s="1009"/>
      <c r="Y66" s="1009"/>
      <c r="Z66" s="1009"/>
      <c r="AA66" s="1009"/>
      <c r="AB66" s="1482">
        <f>COUNTIF(Q9:Q66,AD66)</f>
        <v>37</v>
      </c>
      <c r="AC66" s="1482"/>
      <c r="AD66" s="1010" t="s">
        <v>2403</v>
      </c>
      <c r="AE66" s="516"/>
      <c r="AF66" s="516"/>
      <c r="AG66" s="516"/>
      <c r="AH66" s="516"/>
      <c r="AI66" s="516"/>
      <c r="AJ66" s="516"/>
      <c r="AK66" s="516"/>
      <c r="AL66" s="516"/>
      <c r="AM66" s="516"/>
      <c r="AN66" s="516"/>
      <c r="AO66" s="516"/>
      <c r="AP66" s="516"/>
      <c r="AQ66" s="516"/>
      <c r="AR66" s="516"/>
      <c r="AS66" s="516"/>
      <c r="AT66" s="516"/>
      <c r="AU66" s="2" t="s">
        <v>2186</v>
      </c>
      <c r="AV66" s="2"/>
      <c r="AW66" s="534">
        <v>1</v>
      </c>
      <c r="AX66" s="1473"/>
      <c r="AY66" s="516"/>
      <c r="AZ66" s="1475" t="s">
        <v>3089</v>
      </c>
      <c r="BA66" s="1475"/>
      <c r="BB66" s="548"/>
      <c r="BC66" s="1477"/>
      <c r="BD66" s="516"/>
      <c r="BE66" s="516"/>
      <c r="BF66" s="516"/>
      <c r="BG66" s="516"/>
      <c r="BH66" s="516"/>
      <c r="BI66" s="516"/>
      <c r="BJ66" s="516"/>
      <c r="BK66" s="516"/>
      <c r="BL66" s="516"/>
      <c r="BM66" s="516"/>
    </row>
    <row r="67" spans="1:65" ht="21" customHeight="1">
      <c r="A67" s="516"/>
      <c r="B67" s="772" t="str">
        <f t="shared" si="7"/>
        <v>►</v>
      </c>
      <c r="C67" s="939" t="str">
        <f>IF(ISBLANK(D67),"",LARGE(C53:C66,1)+1)</f>
        <v/>
      </c>
      <c r="D67" s="1048"/>
      <c r="E67" s="1048"/>
      <c r="F67" s="1048"/>
      <c r="G67" s="1048"/>
      <c r="H67" s="1036"/>
      <c r="I67" s="1038"/>
      <c r="J67" s="1038"/>
      <c r="K67" s="1033"/>
      <c r="L67" s="1034"/>
      <c r="M67" s="1034"/>
      <c r="N67" s="1039"/>
      <c r="O67" s="1035"/>
      <c r="P67" s="927"/>
      <c r="Q67" s="1017">
        <f t="shared" ref="Q67:AD67" ca="1" si="8">INDEX(CELL("largeur",Q67),1,1)</f>
        <v>4</v>
      </c>
      <c r="R67" s="1017">
        <f t="shared" ca="1" si="8"/>
        <v>6</v>
      </c>
      <c r="S67" s="1017">
        <f t="shared" ca="1" si="8"/>
        <v>9</v>
      </c>
      <c r="T67" s="1017">
        <f t="shared" ca="1" si="8"/>
        <v>4</v>
      </c>
      <c r="U67" s="1017">
        <f t="shared" ca="1" si="8"/>
        <v>7</v>
      </c>
      <c r="V67" s="1017">
        <f t="shared" ca="1" si="8"/>
        <v>8</v>
      </c>
      <c r="W67" s="1017">
        <f t="shared" ca="1" si="8"/>
        <v>18</v>
      </c>
      <c r="X67" s="1017">
        <f t="shared" ca="1" si="8"/>
        <v>9</v>
      </c>
      <c r="Y67" s="1017">
        <f t="shared" ca="1" si="8"/>
        <v>9</v>
      </c>
      <c r="Z67" s="1017">
        <f t="shared" ca="1" si="8"/>
        <v>9</v>
      </c>
      <c r="AA67" s="1017">
        <f t="shared" ca="1" si="8"/>
        <v>11</v>
      </c>
      <c r="AB67" s="1017">
        <f t="shared" ca="1" si="8"/>
        <v>11</v>
      </c>
      <c r="AC67" s="1017">
        <f t="shared" ca="1" si="8"/>
        <v>9</v>
      </c>
      <c r="AD67" s="1017">
        <f t="shared" ca="1" si="8"/>
        <v>11</v>
      </c>
      <c r="AE67" s="516"/>
      <c r="AF67" s="516"/>
      <c r="AG67" s="516"/>
      <c r="AH67" s="516"/>
      <c r="AI67" s="516"/>
      <c r="AJ67" s="516"/>
      <c r="AK67" s="516"/>
      <c r="AL67" s="516"/>
      <c r="AM67" s="516"/>
      <c r="AN67" s="516"/>
      <c r="AO67" s="516"/>
      <c r="AP67" s="516"/>
      <c r="AQ67" s="516"/>
      <c r="AR67" s="516"/>
      <c r="AS67" s="516"/>
      <c r="AT67" s="516"/>
      <c r="AU67" s="1472"/>
      <c r="AV67" s="1472"/>
      <c r="AW67" s="534">
        <v>1</v>
      </c>
      <c r="AX67" s="1474"/>
      <c r="AY67" s="516"/>
      <c r="AZ67" s="1476"/>
      <c r="BA67" s="1476"/>
      <c r="BB67" s="548"/>
      <c r="BC67" s="1478"/>
      <c r="BD67" s="516"/>
      <c r="BE67" s="516"/>
      <c r="BF67" s="516"/>
      <c r="BG67" s="516"/>
      <c r="BH67" s="516"/>
      <c r="BI67" s="516"/>
      <c r="BJ67" s="516"/>
      <c r="BK67" s="516"/>
      <c r="BL67" s="516"/>
      <c r="BM67" s="516"/>
    </row>
    <row r="68" spans="1:65" ht="21" customHeight="1" thickBot="1">
      <c r="A68" s="516"/>
      <c r="B68" s="929" t="str">
        <f>IF(C68&gt;0,"A","►")</f>
        <v>A</v>
      </c>
      <c r="C68" s="978">
        <f>COUNTIF(B54:B67,"A")</f>
        <v>3</v>
      </c>
      <c r="D68" s="892"/>
      <c r="E68" s="1055"/>
      <c r="F68" s="1055"/>
      <c r="G68" s="1055"/>
      <c r="H68" s="1055"/>
      <c r="I68" s="1055"/>
      <c r="J68" s="1055"/>
      <c r="K68" s="1055"/>
      <c r="L68" s="1055"/>
      <c r="M68" s="1479">
        <f>COUNTIF(B9:B78,O68)</f>
        <v>38</v>
      </c>
      <c r="N68" s="1479"/>
      <c r="O68" s="894" t="s">
        <v>2403</v>
      </c>
      <c r="P68" s="927"/>
      <c r="Q68" s="516"/>
      <c r="R68" s="516"/>
      <c r="S68" s="516"/>
      <c r="T68" s="516"/>
      <c r="U68" s="516"/>
      <c r="V68" s="516"/>
      <c r="W68" s="516"/>
      <c r="X68" s="516"/>
      <c r="Y68" s="516"/>
      <c r="Z68" s="516"/>
      <c r="AA68" s="516"/>
      <c r="AB68" s="516"/>
      <c r="AC68" s="516"/>
      <c r="AD68" s="516"/>
      <c r="AE68" s="516"/>
      <c r="AF68" s="516"/>
      <c r="AG68" s="516"/>
      <c r="AH68" s="516"/>
      <c r="AI68" s="516"/>
      <c r="AJ68" s="516"/>
      <c r="AK68" s="516"/>
      <c r="AL68" s="516"/>
      <c r="AM68" s="516"/>
      <c r="AN68" s="516"/>
      <c r="AO68" s="516"/>
      <c r="AP68" s="516"/>
      <c r="AQ68" s="516"/>
      <c r="AR68" s="516"/>
      <c r="AS68" s="516"/>
      <c r="AT68" s="516"/>
      <c r="AU68" s="534"/>
      <c r="AV68" s="534"/>
      <c r="AW68" s="534"/>
      <c r="AX68" s="534"/>
      <c r="AY68" s="516"/>
      <c r="AZ68" s="534"/>
      <c r="BA68" s="534"/>
      <c r="BB68" s="534"/>
      <c r="BC68" s="534"/>
      <c r="BD68" s="516"/>
      <c r="BE68" s="534"/>
      <c r="BF68" s="534"/>
      <c r="BG68" s="534"/>
      <c r="BH68" s="534"/>
      <c r="BI68" s="534"/>
      <c r="BJ68" s="534"/>
      <c r="BK68" s="534"/>
      <c r="BL68" s="534"/>
      <c r="BM68" s="534"/>
    </row>
    <row r="69" spans="1:65" ht="21" customHeight="1">
      <c r="A69" s="516"/>
      <c r="B69" s="929" t="str">
        <f>IF(C68&gt;0,"A","►")</f>
        <v>A</v>
      </c>
      <c r="C69" s="1056" t="s">
        <v>3246</v>
      </c>
      <c r="D69" s="1057"/>
      <c r="E69" s="1057"/>
      <c r="F69" s="1057"/>
      <c r="G69" s="1057"/>
      <c r="H69" s="1058"/>
      <c r="I69" s="1059"/>
      <c r="J69" s="1059"/>
      <c r="K69" s="1058"/>
      <c r="L69" s="1058"/>
      <c r="M69" s="1060" t="s">
        <v>3247</v>
      </c>
      <c r="N69" s="1061" t="s">
        <v>3248</v>
      </c>
      <c r="O69" s="1062"/>
      <c r="P69" s="927"/>
      <c r="Q69" s="516"/>
      <c r="R69" s="516"/>
      <c r="S69" s="516"/>
      <c r="T69" s="516"/>
      <c r="U69" s="516"/>
      <c r="V69" s="516"/>
      <c r="W69" s="516"/>
      <c r="X69" s="516"/>
      <c r="Y69" s="516"/>
      <c r="Z69" s="516"/>
      <c r="AA69" s="516"/>
      <c r="AB69" s="516"/>
      <c r="AC69" s="516"/>
      <c r="AD69" s="516"/>
      <c r="AE69" s="516"/>
      <c r="AF69" s="516"/>
      <c r="AG69" s="516"/>
      <c r="AH69" s="516"/>
      <c r="AI69" s="516"/>
      <c r="AJ69" s="516"/>
      <c r="AK69" s="516"/>
      <c r="AL69" s="516"/>
      <c r="AM69" s="516"/>
      <c r="AN69" s="516"/>
      <c r="AO69" s="516"/>
      <c r="AP69" s="516"/>
      <c r="AQ69" s="516"/>
      <c r="AR69" s="516"/>
      <c r="AS69" s="516"/>
      <c r="AT69" s="516"/>
      <c r="AU69" s="2" t="s">
        <v>2122</v>
      </c>
      <c r="AV69" s="2"/>
      <c r="AW69" s="534">
        <v>1</v>
      </c>
      <c r="AX69" s="1473"/>
      <c r="AY69" s="516"/>
      <c r="AZ69" s="1475" t="s">
        <v>3093</v>
      </c>
      <c r="BA69" s="1475"/>
      <c r="BB69" s="548"/>
      <c r="BC69" s="1477"/>
      <c r="BD69" s="516"/>
      <c r="BE69" s="516"/>
      <c r="BF69" s="516"/>
      <c r="BG69" s="516"/>
      <c r="BH69" s="516"/>
      <c r="BI69" s="516"/>
      <c r="BJ69" s="516"/>
      <c r="BK69" s="516"/>
      <c r="BL69" s="516"/>
      <c r="BM69" s="516"/>
    </row>
    <row r="70" spans="1:65" ht="21" customHeight="1">
      <c r="A70" s="516"/>
      <c r="B70" s="929" t="str">
        <f>IF(C68&gt;0,"A","►")</f>
        <v>A</v>
      </c>
      <c r="D70" s="559"/>
      <c r="E70" s="561" t="s">
        <v>1463</v>
      </c>
      <c r="F70" s="1063">
        <v>3.472222222222222E-3</v>
      </c>
      <c r="G70" s="559"/>
      <c r="H70" s="561" t="s">
        <v>3249</v>
      </c>
      <c r="I70" s="1064">
        <v>1.0416666666666666E-2</v>
      </c>
      <c r="K70" s="559"/>
      <c r="L70" s="561" t="s">
        <v>3250</v>
      </c>
      <c r="M70" s="1065">
        <v>2.0833333333333332E-2</v>
      </c>
      <c r="N70" s="1066" t="s">
        <v>1465</v>
      </c>
      <c r="O70" s="1067">
        <f>F70+I70+M70</f>
        <v>3.4722222222222224E-2</v>
      </c>
      <c r="P70" s="927"/>
      <c r="Q70" s="516"/>
      <c r="R70" s="516"/>
      <c r="S70" s="516"/>
      <c r="T70" s="516"/>
      <c r="U70" s="516"/>
      <c r="V70" s="516"/>
      <c r="W70" s="516"/>
      <c r="X70" s="516"/>
      <c r="Y70" s="516"/>
      <c r="Z70" s="516"/>
      <c r="AA70" s="516"/>
      <c r="AB70" s="516"/>
      <c r="AC70" s="516"/>
      <c r="AD70" s="516"/>
      <c r="AE70" s="516"/>
      <c r="AF70" s="516"/>
      <c r="AG70" s="516"/>
      <c r="AH70" s="516"/>
      <c r="AI70" s="516"/>
      <c r="AJ70" s="516"/>
      <c r="AK70" s="516"/>
      <c r="AL70" s="516"/>
      <c r="AM70" s="516"/>
      <c r="AN70" s="516"/>
      <c r="AO70" s="516"/>
      <c r="AP70" s="516"/>
      <c r="AQ70" s="516"/>
      <c r="AR70" s="516"/>
      <c r="AS70" s="516"/>
      <c r="AT70" s="516"/>
      <c r="AU70" s="1472"/>
      <c r="AV70" s="1472"/>
      <c r="AW70" s="534">
        <v>1</v>
      </c>
      <c r="AX70" s="1474"/>
      <c r="AY70" s="516"/>
      <c r="AZ70" s="1476"/>
      <c r="BA70" s="1476"/>
      <c r="BB70" s="548"/>
      <c r="BC70" s="1478"/>
      <c r="BD70" s="516"/>
      <c r="BE70" s="516"/>
      <c r="BF70" s="516"/>
      <c r="BG70" s="516"/>
      <c r="BH70" s="516"/>
      <c r="BI70" s="516"/>
      <c r="BJ70" s="516"/>
      <c r="BK70" s="516"/>
      <c r="BL70" s="516"/>
      <c r="BM70" s="516"/>
    </row>
    <row r="71" spans="1:65" ht="21" customHeight="1" thickBot="1">
      <c r="A71" s="516"/>
      <c r="B71" s="929" t="str">
        <f>IF(C68&gt;0,"A","►")</f>
        <v>A</v>
      </c>
      <c r="C71" s="1068" t="s">
        <v>3251</v>
      </c>
      <c r="D71" s="1069"/>
      <c r="E71" s="1069"/>
      <c r="F71" s="1069"/>
      <c r="G71" s="1069"/>
      <c r="H71" s="1070" t="s">
        <v>3252</v>
      </c>
      <c r="I71" s="1070"/>
      <c r="J71" s="1070"/>
      <c r="K71" s="1071"/>
      <c r="L71" s="1072" t="s">
        <v>3253</v>
      </c>
      <c r="M71" s="1071"/>
      <c r="N71" s="1073" t="s">
        <v>3254</v>
      </c>
      <c r="O71" s="1074"/>
      <c r="P71" s="927"/>
      <c r="Q71" s="516"/>
      <c r="R71" s="516"/>
      <c r="S71" s="516"/>
      <c r="T71" s="516"/>
      <c r="U71" s="516"/>
      <c r="V71" s="516"/>
      <c r="W71" s="516"/>
      <c r="X71" s="516"/>
      <c r="Y71" s="516"/>
      <c r="Z71" s="516"/>
      <c r="AA71" s="516"/>
      <c r="AB71" s="516"/>
      <c r="AC71" s="516"/>
      <c r="AD71" s="516"/>
      <c r="AE71" s="516"/>
      <c r="AF71" s="516"/>
      <c r="AG71" s="516"/>
      <c r="AH71" s="516"/>
      <c r="AI71" s="516"/>
      <c r="AJ71" s="516"/>
      <c r="AK71" s="516"/>
      <c r="AL71" s="516"/>
      <c r="AM71" s="516"/>
      <c r="AN71" s="516"/>
      <c r="AO71" s="516"/>
      <c r="AP71" s="516"/>
      <c r="AQ71" s="516"/>
      <c r="AR71" s="516"/>
      <c r="AS71" s="516"/>
      <c r="AT71" s="516"/>
      <c r="AU71" s="534"/>
      <c r="AV71" s="534"/>
      <c r="AW71" s="534"/>
      <c r="AX71" s="534"/>
      <c r="AY71" s="516"/>
      <c r="AZ71" s="534"/>
      <c r="BA71" s="534"/>
      <c r="BB71" s="534"/>
      <c r="BC71" s="534"/>
      <c r="BD71" s="516"/>
      <c r="BE71" s="534"/>
      <c r="BF71" s="534"/>
      <c r="BG71" s="534"/>
      <c r="BH71" s="534"/>
      <c r="BI71" s="534"/>
      <c r="BJ71" s="534"/>
      <c r="BK71" s="534"/>
      <c r="BL71" s="534"/>
      <c r="BM71" s="534"/>
    </row>
    <row r="72" spans="1:65" ht="21" customHeight="1">
      <c r="A72" s="516"/>
      <c r="B72" s="929" t="str">
        <f>IF(C68&gt;0,"A","►")</f>
        <v>A</v>
      </c>
      <c r="C72" s="1011"/>
      <c r="D72" s="930"/>
      <c r="E72" s="930"/>
      <c r="F72" s="930"/>
      <c r="G72" s="930"/>
      <c r="H72" s="930"/>
      <c r="I72" s="930"/>
      <c r="J72" s="930"/>
      <c r="K72" s="1075"/>
      <c r="L72" s="930"/>
      <c r="M72" s="930"/>
      <c r="N72" s="930"/>
      <c r="O72" s="1012" t="s">
        <v>3226</v>
      </c>
      <c r="P72" s="927"/>
      <c r="Q72" s="516"/>
      <c r="R72" s="516"/>
      <c r="S72" s="516"/>
      <c r="T72" s="516"/>
      <c r="U72" s="516"/>
      <c r="V72" s="516"/>
      <c r="W72" s="516"/>
      <c r="X72" s="516"/>
      <c r="Y72" s="516"/>
      <c r="Z72" s="516"/>
      <c r="AA72" s="516"/>
      <c r="AB72" s="516"/>
      <c r="AC72" s="516"/>
      <c r="AD72" s="516"/>
      <c r="AE72" s="516"/>
      <c r="AF72" s="516"/>
      <c r="AG72" s="516"/>
      <c r="AH72" s="516"/>
      <c r="AI72" s="516"/>
      <c r="AJ72" s="516"/>
      <c r="AK72" s="516"/>
      <c r="AL72" s="516"/>
      <c r="AM72" s="516"/>
      <c r="AN72" s="516"/>
      <c r="AO72" s="516"/>
      <c r="AP72" s="516"/>
      <c r="AQ72" s="516"/>
      <c r="AR72" s="516"/>
      <c r="AS72" s="516"/>
      <c r="AT72" s="516"/>
      <c r="AU72" s="2" t="s">
        <v>1673</v>
      </c>
      <c r="AV72" s="2"/>
      <c r="AW72" s="534">
        <v>1</v>
      </c>
      <c r="AX72" s="1473"/>
      <c r="AY72" s="516"/>
      <c r="AZ72" s="1475" t="s">
        <v>3097</v>
      </c>
      <c r="BA72" s="1475"/>
      <c r="BB72" s="548"/>
      <c r="BC72" s="1477"/>
      <c r="BD72" s="516"/>
      <c r="BE72" s="516"/>
      <c r="BF72" s="516"/>
      <c r="BG72" s="516"/>
      <c r="BH72" s="516"/>
      <c r="BI72" s="516"/>
      <c r="BJ72" s="516"/>
      <c r="BK72" s="516"/>
      <c r="BL72" s="516"/>
      <c r="BM72" s="516"/>
    </row>
    <row r="73" spans="1:65" ht="21" customHeight="1">
      <c r="A73" s="516"/>
      <c r="B73" s="929" t="str">
        <f>IF(C68&gt;0,"A","►")</f>
        <v>A</v>
      </c>
      <c r="C73" s="1013" t="s">
        <v>3227</v>
      </c>
      <c r="D73" s="930"/>
      <c r="E73" s="930"/>
      <c r="F73" s="930"/>
      <c r="G73" s="930"/>
      <c r="H73" s="930"/>
      <c r="I73" s="930"/>
      <c r="J73" s="930"/>
      <c r="K73" s="1075"/>
      <c r="L73" s="930"/>
      <c r="M73" s="930"/>
      <c r="N73" s="930"/>
      <c r="O73" s="1012" t="s">
        <v>3228</v>
      </c>
      <c r="P73" s="927"/>
      <c r="Q73" s="516"/>
      <c r="R73" s="516"/>
      <c r="S73" s="516"/>
      <c r="T73" s="516"/>
      <c r="U73" s="516"/>
      <c r="V73" s="516"/>
      <c r="W73" s="516"/>
      <c r="X73" s="516"/>
      <c r="Y73" s="516"/>
      <c r="Z73" s="516"/>
      <c r="AA73" s="516"/>
      <c r="AB73" s="516"/>
      <c r="AC73" s="516"/>
      <c r="AD73" s="516"/>
      <c r="AE73" s="516"/>
      <c r="AF73" s="516"/>
      <c r="AG73" s="516"/>
      <c r="AH73" s="516"/>
      <c r="AI73" s="516"/>
      <c r="AJ73" s="516"/>
      <c r="AK73" s="516"/>
      <c r="AL73" s="516"/>
      <c r="AM73" s="516"/>
      <c r="AN73" s="516"/>
      <c r="AO73" s="516"/>
      <c r="AP73" s="516"/>
      <c r="AQ73" s="516"/>
      <c r="AR73" s="516"/>
      <c r="AS73" s="516"/>
      <c r="AT73" s="516"/>
      <c r="AU73" s="1472"/>
      <c r="AV73" s="1472"/>
      <c r="AW73" s="534">
        <v>1</v>
      </c>
      <c r="AX73" s="1474"/>
      <c r="AY73" s="516"/>
      <c r="AZ73" s="1476"/>
      <c r="BA73" s="1476"/>
      <c r="BB73" s="548"/>
      <c r="BC73" s="1478"/>
      <c r="BD73" s="516"/>
      <c r="BE73" s="516"/>
      <c r="BF73" s="516"/>
      <c r="BG73" s="516"/>
      <c r="BH73" s="516"/>
      <c r="BI73" s="516"/>
      <c r="BJ73" s="516"/>
      <c r="BK73" s="516"/>
      <c r="BL73" s="516"/>
      <c r="BM73" s="516"/>
    </row>
    <row r="74" spans="1:65" ht="21" customHeight="1" thickBot="1">
      <c r="A74" s="516"/>
      <c r="B74" s="929" t="str">
        <f>IF(C68&gt;0,"A","►")</f>
        <v>A</v>
      </c>
      <c r="C74" s="1076" t="s">
        <v>3255</v>
      </c>
      <c r="D74" s="1077"/>
      <c r="E74" s="1077"/>
      <c r="F74" s="1077"/>
      <c r="G74" s="1077"/>
      <c r="H74" s="1078"/>
      <c r="I74" s="1079"/>
      <c r="J74" s="1079"/>
      <c r="K74" s="1079"/>
      <c r="L74" s="1079"/>
      <c r="M74" s="1079"/>
      <c r="N74" s="1079"/>
      <c r="O74" s="1080"/>
      <c r="P74" s="927"/>
      <c r="Q74" s="516"/>
      <c r="R74" s="516"/>
      <c r="S74" s="516"/>
      <c r="T74" s="516"/>
      <c r="U74" s="516"/>
      <c r="V74" s="516"/>
      <c r="W74" s="516"/>
      <c r="X74" s="516"/>
      <c r="Y74" s="516"/>
      <c r="Z74" s="516"/>
      <c r="AA74" s="516"/>
      <c r="AB74" s="516"/>
      <c r="AC74" s="516"/>
      <c r="AD74" s="516"/>
      <c r="AE74" s="516"/>
      <c r="AF74" s="516"/>
      <c r="AG74" s="516"/>
      <c r="AH74" s="516"/>
      <c r="AI74" s="516"/>
      <c r="AJ74" s="516"/>
      <c r="AK74" s="516"/>
      <c r="AL74" s="516"/>
      <c r="AM74" s="516"/>
      <c r="AN74" s="516"/>
      <c r="AO74" s="516"/>
      <c r="AP74" s="516"/>
      <c r="AQ74" s="516"/>
      <c r="AR74" s="516"/>
      <c r="AS74" s="516"/>
      <c r="AT74" s="516"/>
      <c r="AU74" s="534"/>
      <c r="AV74" s="534"/>
      <c r="AW74" s="534"/>
      <c r="AX74" s="534"/>
      <c r="AY74" s="516"/>
      <c r="AZ74" s="534"/>
      <c r="BA74" s="534"/>
      <c r="BB74" s="534"/>
      <c r="BC74" s="534"/>
      <c r="BD74" s="516"/>
      <c r="BE74" s="534"/>
      <c r="BF74" s="534"/>
      <c r="BG74" s="534"/>
      <c r="BH74" s="534"/>
      <c r="BI74" s="534"/>
      <c r="BJ74" s="534"/>
      <c r="BK74" s="534"/>
      <c r="BL74" s="534"/>
      <c r="BM74" s="534"/>
    </row>
    <row r="75" spans="1:65" ht="21" customHeight="1">
      <c r="A75" s="516"/>
      <c r="B75" s="929" t="str">
        <f>IF(C68&gt;0,"A","►")</f>
        <v>A</v>
      </c>
      <c r="C75" s="1081" t="s">
        <v>2769</v>
      </c>
      <c r="D75" s="1082" t="str">
        <f ca="1">CELL("nomfichier",D75)</f>
        <v>D:\Données\1.UPRT\MOTEURS.VILLIERS\CUISSON.SOUS.VIDE\[04_05_cuissons_basses_temperatures.xlsx]46_.matériel</v>
      </c>
      <c r="E75" s="1082"/>
      <c r="F75" s="1082"/>
      <c r="G75" s="1082"/>
      <c r="H75" s="1082"/>
      <c r="I75" s="1082"/>
      <c r="J75" s="1082"/>
      <c r="K75" s="1082"/>
      <c r="L75" s="1082"/>
      <c r="M75" s="1082"/>
      <c r="N75" s="1082"/>
      <c r="O75" s="1083"/>
      <c r="P75" s="927"/>
      <c r="Q75" s="516"/>
      <c r="R75" s="516"/>
      <c r="S75" s="516"/>
      <c r="T75" s="516"/>
      <c r="U75" s="516"/>
      <c r="V75" s="516"/>
      <c r="W75" s="516"/>
      <c r="X75" s="516"/>
      <c r="Y75" s="516"/>
      <c r="Z75" s="516"/>
      <c r="AA75" s="516"/>
      <c r="AB75" s="516"/>
      <c r="AC75" s="516"/>
      <c r="AD75" s="516"/>
      <c r="AE75" s="516"/>
      <c r="AF75" s="516"/>
      <c r="AG75" s="516"/>
      <c r="AH75" s="516"/>
      <c r="AI75" s="516"/>
      <c r="AJ75" s="516"/>
      <c r="AK75" s="516"/>
      <c r="AL75" s="516"/>
      <c r="AM75" s="516"/>
      <c r="AN75" s="516"/>
      <c r="AO75" s="516"/>
      <c r="AP75" s="516"/>
      <c r="AQ75" s="516"/>
      <c r="AR75" s="516"/>
      <c r="AS75" s="516"/>
      <c r="AT75" s="516"/>
      <c r="AU75" s="2" t="s">
        <v>2243</v>
      </c>
      <c r="AV75" s="2"/>
      <c r="AW75" s="534">
        <v>1</v>
      </c>
      <c r="AX75" s="1473"/>
      <c r="AY75" s="516"/>
      <c r="AZ75" s="1475" t="s">
        <v>2232</v>
      </c>
      <c r="BA75" s="1475"/>
      <c r="BB75" s="548"/>
      <c r="BC75" s="1477"/>
      <c r="BD75" s="516"/>
      <c r="BE75" s="516"/>
      <c r="BF75" s="516"/>
      <c r="BG75" s="516"/>
      <c r="BH75" s="516"/>
      <c r="BI75" s="516"/>
      <c r="BJ75" s="516"/>
      <c r="BK75" s="516"/>
      <c r="BL75" s="516"/>
      <c r="BM75" s="516"/>
    </row>
    <row r="76" spans="1:65" ht="21" customHeight="1">
      <c r="A76" s="516"/>
      <c r="B76" s="929" t="str">
        <f>IF(C68&gt;0,"A","►")</f>
        <v>A</v>
      </c>
      <c r="C76" s="1084" t="s">
        <v>3088</v>
      </c>
      <c r="D76" s="1084"/>
      <c r="E76" s="1084"/>
      <c r="F76" s="1084"/>
      <c r="G76" s="1084"/>
      <c r="H76" s="1084"/>
      <c r="I76" s="1084"/>
      <c r="J76" s="1084"/>
      <c r="K76" s="1084"/>
      <c r="L76" s="1084"/>
      <c r="M76" s="1084"/>
      <c r="N76" s="1084"/>
      <c r="O76" s="1085"/>
      <c r="P76" s="927"/>
      <c r="Q76" s="516"/>
      <c r="R76" s="516"/>
      <c r="S76" s="516"/>
      <c r="T76" s="516"/>
      <c r="U76" s="516"/>
      <c r="V76" s="516"/>
      <c r="W76" s="516"/>
      <c r="X76" s="516"/>
      <c r="Y76" s="516"/>
      <c r="Z76" s="516"/>
      <c r="AA76" s="516"/>
      <c r="AB76" s="516"/>
      <c r="AC76" s="516"/>
      <c r="AD76" s="516"/>
      <c r="AE76" s="516"/>
      <c r="AF76" s="516"/>
      <c r="AG76" s="516"/>
      <c r="AH76" s="516"/>
      <c r="AI76" s="516"/>
      <c r="AJ76" s="516"/>
      <c r="AK76" s="516"/>
      <c r="AL76" s="516"/>
      <c r="AM76" s="516"/>
      <c r="AN76" s="516"/>
      <c r="AO76" s="516"/>
      <c r="AP76" s="516"/>
      <c r="AQ76" s="516"/>
      <c r="AR76" s="516"/>
      <c r="AS76" s="516"/>
      <c r="AT76" s="516"/>
      <c r="AU76" s="1472"/>
      <c r="AV76" s="1472"/>
      <c r="AW76" s="534">
        <v>1</v>
      </c>
      <c r="AX76" s="1474"/>
      <c r="AY76" s="516"/>
      <c r="AZ76" s="1476"/>
      <c r="BA76" s="1476"/>
      <c r="BB76" s="548"/>
      <c r="BC76" s="1478"/>
      <c r="BD76" s="516"/>
      <c r="BE76" s="516"/>
      <c r="BF76" s="516"/>
      <c r="BG76" s="516"/>
      <c r="BH76" s="516"/>
      <c r="BI76" s="516"/>
      <c r="BJ76" s="516"/>
      <c r="BK76" s="516"/>
      <c r="BL76" s="516"/>
      <c r="BM76" s="516"/>
    </row>
    <row r="77" spans="1:65" ht="21" customHeight="1" thickBot="1">
      <c r="A77" s="516"/>
      <c r="B77" s="929" t="str">
        <f>IF(C68&gt;0,"A","►")</f>
        <v>A</v>
      </c>
      <c r="C77" s="1084" t="s">
        <v>3256</v>
      </c>
      <c r="D77" s="1084"/>
      <c r="E77" s="1084"/>
      <c r="F77" s="1084"/>
      <c r="G77" s="1084"/>
      <c r="H77" s="1084"/>
      <c r="I77" s="1084"/>
      <c r="J77" s="1084"/>
      <c r="K77" s="1084"/>
      <c r="L77" s="1084"/>
      <c r="M77" s="1084"/>
      <c r="N77" s="1084"/>
      <c r="O77" s="1085"/>
      <c r="P77" s="927"/>
      <c r="Q77" s="516"/>
      <c r="R77" s="516"/>
      <c r="S77" s="516"/>
      <c r="T77" s="516"/>
      <c r="U77" s="516"/>
      <c r="V77" s="516"/>
      <c r="W77" s="516"/>
      <c r="X77" s="516"/>
      <c r="Y77" s="516"/>
      <c r="Z77" s="516"/>
      <c r="AA77" s="516"/>
      <c r="AB77" s="516"/>
      <c r="AC77" s="516"/>
      <c r="AD77" s="516"/>
      <c r="AE77" s="516"/>
      <c r="AF77" s="516"/>
      <c r="AG77" s="516"/>
      <c r="AH77" s="516"/>
      <c r="AI77" s="516"/>
      <c r="AJ77" s="516"/>
      <c r="AK77" s="516"/>
      <c r="AL77" s="516"/>
      <c r="AM77" s="516"/>
      <c r="AN77" s="516"/>
      <c r="AO77" s="516"/>
      <c r="AP77" s="516"/>
      <c r="AQ77" s="516"/>
      <c r="AR77" s="516"/>
      <c r="AS77" s="516"/>
      <c r="AT77" s="516"/>
      <c r="AU77" s="534"/>
      <c r="AV77" s="534"/>
      <c r="AW77" s="534"/>
      <c r="AX77" s="534"/>
      <c r="AY77" s="516"/>
      <c r="AZ77" s="534"/>
      <c r="BA77" s="534"/>
      <c r="BB77" s="534"/>
      <c r="BC77" s="534"/>
      <c r="BD77" s="516"/>
      <c r="BE77" s="534"/>
      <c r="BF77" s="534"/>
      <c r="BG77" s="534"/>
      <c r="BH77" s="534"/>
      <c r="BI77" s="534"/>
      <c r="BJ77" s="534"/>
      <c r="BK77" s="534"/>
      <c r="BL77" s="534"/>
      <c r="BM77" s="534"/>
    </row>
    <row r="78" spans="1:65" ht="21" customHeight="1">
      <c r="A78" s="516"/>
      <c r="B78" s="929" t="str">
        <f>IF(C68&gt;0,"A","►")</f>
        <v>A</v>
      </c>
      <c r="C78" s="1086">
        <v>7</v>
      </c>
      <c r="D78" s="1086">
        <v>10</v>
      </c>
      <c r="E78" s="1086">
        <v>5</v>
      </c>
      <c r="F78" s="1086">
        <v>8</v>
      </c>
      <c r="G78" s="1086">
        <v>9</v>
      </c>
      <c r="H78" s="1086">
        <v>21</v>
      </c>
      <c r="I78" s="1086">
        <v>10</v>
      </c>
      <c r="J78" s="1086">
        <v>10</v>
      </c>
      <c r="K78" s="1086">
        <v>10</v>
      </c>
      <c r="L78" s="1086">
        <v>13</v>
      </c>
      <c r="M78" s="1086">
        <v>13</v>
      </c>
      <c r="N78" s="1086">
        <v>10</v>
      </c>
      <c r="O78" s="1087">
        <v>12</v>
      </c>
      <c r="P78" s="927"/>
      <c r="Q78" s="516"/>
      <c r="R78" s="516"/>
      <c r="S78" s="516"/>
      <c r="T78" s="516"/>
      <c r="U78" s="516"/>
      <c r="V78" s="516"/>
      <c r="W78" s="516"/>
      <c r="X78" s="516"/>
      <c r="Y78" s="516"/>
      <c r="Z78" s="516"/>
      <c r="AA78" s="516"/>
      <c r="AB78" s="516"/>
      <c r="AC78" s="516"/>
      <c r="AD78" s="516"/>
      <c r="AE78" s="516"/>
      <c r="AF78" s="516"/>
      <c r="AG78" s="516"/>
      <c r="AH78" s="516"/>
      <c r="AI78" s="516"/>
      <c r="AJ78" s="516"/>
      <c r="AK78" s="516"/>
      <c r="AL78" s="516"/>
      <c r="AM78" s="516"/>
      <c r="AN78" s="516"/>
      <c r="AO78" s="516"/>
      <c r="AP78" s="516"/>
      <c r="AQ78" s="516"/>
      <c r="AR78" s="516"/>
      <c r="AS78" s="516"/>
      <c r="AT78" s="516"/>
      <c r="AU78" s="2" t="s">
        <v>2259</v>
      </c>
      <c r="AV78" s="2"/>
      <c r="AW78" s="534">
        <v>1</v>
      </c>
      <c r="AX78" s="1054"/>
      <c r="AY78" s="516"/>
      <c r="AZ78" s="1475" t="s">
        <v>2249</v>
      </c>
      <c r="BA78" s="1475"/>
      <c r="BB78" s="548"/>
      <c r="BC78" s="546"/>
      <c r="BD78" s="516"/>
      <c r="BE78" s="516"/>
      <c r="BF78" s="516"/>
      <c r="BG78" s="516"/>
      <c r="BH78" s="516"/>
      <c r="BI78" s="516"/>
      <c r="BJ78" s="516"/>
      <c r="BK78" s="516"/>
      <c r="BL78" s="516"/>
      <c r="BM78" s="516"/>
    </row>
    <row r="79" spans="1:65" ht="21" customHeight="1">
      <c r="A79" s="516"/>
      <c r="B79" s="1017">
        <f t="shared" ref="B79:O79" ca="1" si="9">INDEX(CELL("largeur",B79),1,1)</f>
        <v>4</v>
      </c>
      <c r="C79" s="1017">
        <f t="shared" ca="1" si="9"/>
        <v>6</v>
      </c>
      <c r="D79" s="1017">
        <f t="shared" ca="1" si="9"/>
        <v>9</v>
      </c>
      <c r="E79" s="1017">
        <f t="shared" ca="1" si="9"/>
        <v>4</v>
      </c>
      <c r="F79" s="1017">
        <f t="shared" ca="1" si="9"/>
        <v>7</v>
      </c>
      <c r="G79" s="1017">
        <f t="shared" ca="1" si="9"/>
        <v>8</v>
      </c>
      <c r="H79" s="1017">
        <f t="shared" ca="1" si="9"/>
        <v>18</v>
      </c>
      <c r="I79" s="1017">
        <f t="shared" ca="1" si="9"/>
        <v>9</v>
      </c>
      <c r="J79" s="1017">
        <f t="shared" ca="1" si="9"/>
        <v>9</v>
      </c>
      <c r="K79" s="1017">
        <f t="shared" ca="1" si="9"/>
        <v>9</v>
      </c>
      <c r="L79" s="1017">
        <f t="shared" ca="1" si="9"/>
        <v>11</v>
      </c>
      <c r="M79" s="1017">
        <f t="shared" ca="1" si="9"/>
        <v>11</v>
      </c>
      <c r="N79" s="1017">
        <f t="shared" ca="1" si="9"/>
        <v>9</v>
      </c>
      <c r="O79" s="1017">
        <f t="shared" ca="1" si="9"/>
        <v>11</v>
      </c>
      <c r="P79" s="927"/>
      <c r="Q79" s="516"/>
      <c r="R79" s="516"/>
      <c r="S79" s="516"/>
      <c r="T79" s="516"/>
      <c r="U79" s="516"/>
      <c r="V79" s="516"/>
      <c r="W79" s="516"/>
      <c r="X79" s="516"/>
      <c r="Y79" s="516"/>
      <c r="Z79" s="516"/>
      <c r="AA79" s="516"/>
      <c r="AB79" s="516"/>
      <c r="AC79" s="516"/>
      <c r="AD79" s="516"/>
      <c r="AE79" s="516"/>
      <c r="AF79" s="516"/>
      <c r="AG79" s="516"/>
      <c r="AH79" s="516"/>
      <c r="AI79" s="516"/>
      <c r="AJ79" s="516"/>
      <c r="AK79" s="516"/>
      <c r="AL79" s="516"/>
      <c r="AM79" s="516"/>
      <c r="AN79" s="516"/>
      <c r="AO79" s="516"/>
      <c r="AP79" s="516"/>
      <c r="AQ79" s="516"/>
      <c r="AR79" s="516"/>
      <c r="AS79" s="516"/>
      <c r="AT79" s="516"/>
      <c r="AU79" s="516"/>
      <c r="AV79" s="516"/>
      <c r="AW79" s="516"/>
      <c r="AX79" s="516"/>
      <c r="AY79" s="516"/>
      <c r="AZ79" s="516"/>
      <c r="BA79" s="516"/>
      <c r="BB79" s="516"/>
      <c r="BC79" s="516"/>
      <c r="BD79" s="516"/>
      <c r="BE79" s="516"/>
      <c r="BF79" s="516"/>
      <c r="BG79" s="516"/>
      <c r="BH79" s="516"/>
      <c r="BI79" s="516"/>
      <c r="BJ79" s="516"/>
      <c r="BK79" s="516"/>
      <c r="BL79" s="516"/>
      <c r="BM79" s="1088" t="s">
        <v>186</v>
      </c>
    </row>
    <row r="80" spans="1:65" ht="21" customHeight="1">
      <c r="A80" s="516"/>
      <c r="B80" s="1089"/>
      <c r="C80" s="1089"/>
      <c r="D80" s="1089"/>
      <c r="E80" s="1089"/>
      <c r="F80" s="1089"/>
      <c r="G80" s="1089"/>
      <c r="H80" s="1089"/>
      <c r="I80" s="1089"/>
      <c r="J80" s="1089"/>
      <c r="K80" s="1089"/>
      <c r="L80" s="1089"/>
      <c r="M80" s="1089"/>
      <c r="N80" s="1089"/>
      <c r="O80" s="1089"/>
      <c r="P80" s="1089"/>
      <c r="Q80" s="516"/>
      <c r="R80" s="516"/>
      <c r="S80" s="516"/>
      <c r="T80" s="516"/>
      <c r="U80" s="516"/>
      <c r="V80" s="516"/>
      <c r="W80" s="516"/>
      <c r="X80" s="516"/>
      <c r="Y80" s="516"/>
      <c r="Z80" s="516"/>
      <c r="AA80" s="516"/>
      <c r="AB80" s="516"/>
      <c r="AC80" s="516"/>
      <c r="AD80" s="516"/>
      <c r="AE80" s="516"/>
      <c r="AF80" s="516"/>
      <c r="AG80" s="516"/>
      <c r="AH80" s="516"/>
      <c r="AI80" s="516"/>
      <c r="AJ80" s="516"/>
      <c r="AK80" s="516"/>
      <c r="AL80" s="516"/>
      <c r="AM80" s="516"/>
      <c r="AN80" s="516"/>
      <c r="AO80" s="516"/>
      <c r="AP80" s="516"/>
      <c r="AQ80" s="516"/>
      <c r="AR80" s="516"/>
      <c r="AS80" s="516"/>
      <c r="AT80" s="516"/>
      <c r="AU80" s="516"/>
      <c r="AV80" s="516"/>
      <c r="AW80" s="516"/>
      <c r="AX80" s="516"/>
      <c r="AY80" s="516"/>
      <c r="AZ80" s="516"/>
      <c r="BA80" s="516"/>
      <c r="BB80" s="516"/>
      <c r="BC80" s="516"/>
      <c r="BD80" s="516"/>
      <c r="BE80" s="516"/>
      <c r="BF80" s="516"/>
      <c r="BG80" s="516"/>
      <c r="BH80" s="516"/>
      <c r="BI80" s="516"/>
      <c r="BJ80" s="516"/>
      <c r="BK80" s="516"/>
      <c r="BL80" s="516"/>
      <c r="BM80" s="426" t="str">
        <f>ADDRESS(ROW(),COLUMN(),4)</f>
        <v>BM80</v>
      </c>
    </row>
    <row r="81" spans="1:21" ht="21" customHeight="1"/>
    <row r="82" spans="1:21" ht="21" customHeight="1">
      <c r="A82" s="516"/>
      <c r="B82" s="516"/>
      <c r="C82" s="516"/>
      <c r="D82" s="516"/>
      <c r="E82" s="516"/>
      <c r="F82" s="516"/>
      <c r="G82" s="516"/>
      <c r="H82" s="516"/>
      <c r="I82" s="516"/>
      <c r="J82" s="516"/>
      <c r="K82" s="516"/>
      <c r="L82" s="516"/>
      <c r="M82" s="516"/>
      <c r="N82" s="516"/>
      <c r="O82" s="516"/>
      <c r="P82" s="516"/>
      <c r="Q82" s="516"/>
      <c r="R82" s="516"/>
      <c r="S82" s="516"/>
      <c r="T82" s="516"/>
      <c r="U82" s="516"/>
    </row>
    <row r="83" spans="1:21" ht="21" customHeight="1"/>
    <row r="84" spans="1:21" ht="21" customHeight="1"/>
    <row r="85" spans="1:21" ht="21" customHeight="1"/>
    <row r="86" spans="1:21" ht="21" customHeight="1"/>
    <row r="87" spans="1:21" ht="21" customHeight="1"/>
    <row r="88" spans="1:21" ht="21" customHeight="1"/>
    <row r="89" spans="1:21" ht="21" customHeight="1"/>
    <row r="90" spans="1:21" ht="21" customHeight="1"/>
    <row r="91" spans="1:21" ht="21" customHeight="1"/>
    <row r="92" spans="1:21" ht="21" customHeight="1"/>
    <row r="93" spans="1:21" ht="21" customHeight="1"/>
    <row r="94" spans="1:21" ht="21" customHeight="1"/>
    <row r="95" spans="1:21" ht="21" customHeight="1"/>
    <row r="96" spans="1:21" ht="21" customHeight="1"/>
    <row r="97" ht="21" customHeight="1"/>
    <row r="98" ht="21" customHeight="1"/>
    <row r="99" ht="21" customHeight="1"/>
    <row r="100" ht="21" customHeight="1"/>
    <row r="101" ht="21" customHeight="1"/>
  </sheetData>
  <mergeCells count="223">
    <mergeCell ref="AU3:AV4"/>
    <mergeCell ref="AX3:AX4"/>
    <mergeCell ref="AZ3:BM4"/>
    <mergeCell ref="I5:L5"/>
    <mergeCell ref="AR6:AS6"/>
    <mergeCell ref="AU6:AV7"/>
    <mergeCell ref="AX6:AX7"/>
    <mergeCell ref="AZ6:BA7"/>
    <mergeCell ref="BC6:BC7"/>
    <mergeCell ref="BE6:BF7"/>
    <mergeCell ref="BH6:BH7"/>
    <mergeCell ref="BJ6:BK7"/>
    <mergeCell ref="BM6:BM7"/>
    <mergeCell ref="AB9:AC10"/>
    <mergeCell ref="AD9:AD10"/>
    <mergeCell ref="AG9:AP10"/>
    <mergeCell ref="AQ9:AR10"/>
    <mergeCell ref="AS9:AS10"/>
    <mergeCell ref="B2:B6"/>
    <mergeCell ref="C2:AB3"/>
    <mergeCell ref="AR2:AS2"/>
    <mergeCell ref="AR3:AS5"/>
    <mergeCell ref="BJ9:BK10"/>
    <mergeCell ref="BM9:BM10"/>
    <mergeCell ref="D11:O12"/>
    <mergeCell ref="S11:W12"/>
    <mergeCell ref="AG11:AS12"/>
    <mergeCell ref="AU12:AV13"/>
    <mergeCell ref="AX12:AX13"/>
    <mergeCell ref="AZ12:BA13"/>
    <mergeCell ref="BC12:BC13"/>
    <mergeCell ref="BE12:BF13"/>
    <mergeCell ref="AU9:AV10"/>
    <mergeCell ref="AX9:AX10"/>
    <mergeCell ref="AZ9:BA10"/>
    <mergeCell ref="BC9:BC10"/>
    <mergeCell ref="BE9:BF10"/>
    <mergeCell ref="BH9:BH10"/>
    <mergeCell ref="BH12:BH13"/>
    <mergeCell ref="BJ12:BK13"/>
    <mergeCell ref="BM12:BM13"/>
    <mergeCell ref="AG13:AS14"/>
    <mergeCell ref="C9:L10"/>
    <mergeCell ref="M9:N10"/>
    <mergeCell ref="O9:O10"/>
    <mergeCell ref="R9:AA10"/>
    <mergeCell ref="AH15:AM15"/>
    <mergeCell ref="AU15:AV16"/>
    <mergeCell ref="AX15:AX16"/>
    <mergeCell ref="AZ15:BA16"/>
    <mergeCell ref="BC15:BC16"/>
    <mergeCell ref="BE15:BF16"/>
    <mergeCell ref="BH15:BH16"/>
    <mergeCell ref="BJ15:BK16"/>
    <mergeCell ref="BM15:BM16"/>
    <mergeCell ref="AU18:AV19"/>
    <mergeCell ref="AX18:AX19"/>
    <mergeCell ref="AZ18:BA19"/>
    <mergeCell ref="BC18:BC19"/>
    <mergeCell ref="BE18:BF19"/>
    <mergeCell ref="BH18:BH19"/>
    <mergeCell ref="BJ18:BK19"/>
    <mergeCell ref="BM18:BM19"/>
    <mergeCell ref="AU21:AV22"/>
    <mergeCell ref="AX21:AX22"/>
    <mergeCell ref="AZ21:BA22"/>
    <mergeCell ref="BC21:BC22"/>
    <mergeCell ref="BE21:BF22"/>
    <mergeCell ref="BH21:BH22"/>
    <mergeCell ref="BJ21:BK22"/>
    <mergeCell ref="BM21:BM22"/>
    <mergeCell ref="BE24:BF25"/>
    <mergeCell ref="BH24:BH25"/>
    <mergeCell ref="BJ24:BK25"/>
    <mergeCell ref="BM24:BM25"/>
    <mergeCell ref="I25:L25"/>
    <mergeCell ref="I26:L26"/>
    <mergeCell ref="AH22:AN22"/>
    <mergeCell ref="S23:AD24"/>
    <mergeCell ref="AU24:AV25"/>
    <mergeCell ref="AX24:AX25"/>
    <mergeCell ref="AZ24:BA25"/>
    <mergeCell ref="BC24:BC25"/>
    <mergeCell ref="BE30:BF31"/>
    <mergeCell ref="BH30:BH31"/>
    <mergeCell ref="BJ30:BK31"/>
    <mergeCell ref="BM30:BM31"/>
    <mergeCell ref="I31:L31"/>
    <mergeCell ref="I32:L32"/>
    <mergeCell ref="BH27:BH28"/>
    <mergeCell ref="BJ27:BK28"/>
    <mergeCell ref="BM27:BM28"/>
    <mergeCell ref="I28:L28"/>
    <mergeCell ref="I29:L29"/>
    <mergeCell ref="I30:L30"/>
    <mergeCell ref="AU30:AV31"/>
    <mergeCell ref="AX30:AX31"/>
    <mergeCell ref="AZ30:BA31"/>
    <mergeCell ref="BC30:BC31"/>
    <mergeCell ref="I27:L27"/>
    <mergeCell ref="AU27:AV28"/>
    <mergeCell ref="AX27:AX28"/>
    <mergeCell ref="AZ27:BA28"/>
    <mergeCell ref="BC27:BC28"/>
    <mergeCell ref="BE27:BF28"/>
    <mergeCell ref="BH33:BH34"/>
    <mergeCell ref="BJ33:BK34"/>
    <mergeCell ref="BM33:BM34"/>
    <mergeCell ref="I35:L35"/>
    <mergeCell ref="I36:L36"/>
    <mergeCell ref="AU36:AV37"/>
    <mergeCell ref="AX36:AX37"/>
    <mergeCell ref="AZ36:BA37"/>
    <mergeCell ref="BC36:BC37"/>
    <mergeCell ref="BE36:BF37"/>
    <mergeCell ref="I33:L33"/>
    <mergeCell ref="AU33:AV34"/>
    <mergeCell ref="AX33:AX34"/>
    <mergeCell ref="AZ33:BA34"/>
    <mergeCell ref="BC33:BC34"/>
    <mergeCell ref="BE33:BF34"/>
    <mergeCell ref="BE39:BF40"/>
    <mergeCell ref="BH39:BH40"/>
    <mergeCell ref="BJ39:BK40"/>
    <mergeCell ref="BM39:BM40"/>
    <mergeCell ref="I40:L40"/>
    <mergeCell ref="I41:L41"/>
    <mergeCell ref="BH36:BH37"/>
    <mergeCell ref="BJ36:BK37"/>
    <mergeCell ref="BM36:BM37"/>
    <mergeCell ref="I37:L37"/>
    <mergeCell ref="I38:L38"/>
    <mergeCell ref="I39:L39"/>
    <mergeCell ref="AU39:AV40"/>
    <mergeCell ref="AX39:AX40"/>
    <mergeCell ref="AZ39:BA40"/>
    <mergeCell ref="BC39:BC40"/>
    <mergeCell ref="BE42:BF43"/>
    <mergeCell ref="BH42:BH43"/>
    <mergeCell ref="BJ42:BK43"/>
    <mergeCell ref="BM42:BM43"/>
    <mergeCell ref="I43:L43"/>
    <mergeCell ref="I44:L44"/>
    <mergeCell ref="I42:L42"/>
    <mergeCell ref="AQ42:AR42"/>
    <mergeCell ref="AU42:AV43"/>
    <mergeCell ref="AX42:AX43"/>
    <mergeCell ref="AZ42:BA43"/>
    <mergeCell ref="BC42:BC43"/>
    <mergeCell ref="BH45:BH46"/>
    <mergeCell ref="BJ45:BK46"/>
    <mergeCell ref="BM45:BM46"/>
    <mergeCell ref="I46:L46"/>
    <mergeCell ref="I47:L47"/>
    <mergeCell ref="AU48:AV49"/>
    <mergeCell ref="AX48:AX49"/>
    <mergeCell ref="AZ48:BA49"/>
    <mergeCell ref="BC48:BC49"/>
    <mergeCell ref="BE48:BF49"/>
    <mergeCell ref="I45:L45"/>
    <mergeCell ref="AU45:AV46"/>
    <mergeCell ref="AX45:AX46"/>
    <mergeCell ref="AZ45:BA46"/>
    <mergeCell ref="BC45:BC46"/>
    <mergeCell ref="BE45:BF46"/>
    <mergeCell ref="BH48:BH49"/>
    <mergeCell ref="BJ48:BK49"/>
    <mergeCell ref="BM48:BM49"/>
    <mergeCell ref="AU51:AV52"/>
    <mergeCell ref="AX51:AX52"/>
    <mergeCell ref="AZ51:BA52"/>
    <mergeCell ref="BC51:BC52"/>
    <mergeCell ref="BE51:BF52"/>
    <mergeCell ref="BH51:BH52"/>
    <mergeCell ref="BJ51:BK52"/>
    <mergeCell ref="BM51:BM52"/>
    <mergeCell ref="D52:O53"/>
    <mergeCell ref="AU54:AV55"/>
    <mergeCell ref="AX54:AX55"/>
    <mergeCell ref="AZ54:BA55"/>
    <mergeCell ref="BC54:BC55"/>
    <mergeCell ref="BE54:BF55"/>
    <mergeCell ref="BH54:BH55"/>
    <mergeCell ref="BJ54:BK55"/>
    <mergeCell ref="BM54:BM55"/>
    <mergeCell ref="BJ57:BK58"/>
    <mergeCell ref="BM57:BM58"/>
    <mergeCell ref="AU60:AV61"/>
    <mergeCell ref="AX60:AX61"/>
    <mergeCell ref="AZ60:BA61"/>
    <mergeCell ref="BC60:BC61"/>
    <mergeCell ref="BE60:BF61"/>
    <mergeCell ref="BH60:BH61"/>
    <mergeCell ref="AU57:AV58"/>
    <mergeCell ref="AX57:AX58"/>
    <mergeCell ref="AZ57:BA58"/>
    <mergeCell ref="BC57:BC58"/>
    <mergeCell ref="BE57:BF58"/>
    <mergeCell ref="BH57:BH58"/>
    <mergeCell ref="AU63:AV64"/>
    <mergeCell ref="AX63:AX64"/>
    <mergeCell ref="AZ63:BA64"/>
    <mergeCell ref="BC63:BC64"/>
    <mergeCell ref="AB66:AC66"/>
    <mergeCell ref="AU66:AV67"/>
    <mergeCell ref="AX66:AX67"/>
    <mergeCell ref="AZ66:BA67"/>
    <mergeCell ref="BC66:BC67"/>
    <mergeCell ref="AU75:AV76"/>
    <mergeCell ref="AX75:AX76"/>
    <mergeCell ref="AZ75:BA76"/>
    <mergeCell ref="BC75:BC76"/>
    <mergeCell ref="AU78:AV78"/>
    <mergeCell ref="AZ78:BA78"/>
    <mergeCell ref="M68:N68"/>
    <mergeCell ref="AU69:AV70"/>
    <mergeCell ref="AX69:AX70"/>
    <mergeCell ref="AZ69:BA70"/>
    <mergeCell ref="BC69:BC70"/>
    <mergeCell ref="AU72:AV73"/>
    <mergeCell ref="AX72:AX73"/>
    <mergeCell ref="AZ72:BA73"/>
    <mergeCell ref="BC72:BC73"/>
  </mergeCells>
  <pageMargins left="0.19685039370078741" right="0.19685039370078741" top="0.15748031496062992" bottom="0.15748031496062992" header="0.11811023622047245" footer="0.11811023622047245"/>
  <pageSetup paperSize="9" scale="1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48</vt:i4>
      </vt:variant>
      <vt:variant>
        <vt:lpstr>Plages nommées</vt:lpstr>
      </vt:variant>
      <vt:variant>
        <vt:i4>5</vt:i4>
      </vt:variant>
    </vt:vector>
  </HeadingPairs>
  <TitlesOfParts>
    <vt:vector size="53" baseType="lpstr">
      <vt:lpstr>SOMMAIRE_ET_AUDIT</vt:lpstr>
      <vt:lpstr>00_LIRE_DABORD</vt:lpstr>
      <vt:lpstr>01_VIANDE_ROTIR_BT</vt:lpstr>
      <vt:lpstr>02_VIANDE_BRAISER</vt:lpstr>
      <vt:lpstr>03_VAPEUR_DOUCE</vt:lpstr>
      <vt:lpstr>04_VOLAILLE_ROTIR_BT</vt:lpstr>
      <vt:lpstr>05_VOLAILLE_BRAISER</vt:lpstr>
      <vt:lpstr>06_POISSON_BRAISER</vt:lpstr>
      <vt:lpstr>07_BAREMES_RATIONAL</vt:lpstr>
      <vt:lpstr>08_CHARGES_MIXTES_NUIT</vt:lpstr>
      <vt:lpstr>09_FICHE_VIERGE</vt:lpstr>
      <vt:lpstr>10_AUDIT_SOURCES</vt:lpstr>
      <vt:lpstr>11_SOUS_VIDE_TERRAIN</vt:lpstr>
      <vt:lpstr>12_REPERES_WEB_SV</vt:lpstr>
      <vt:lpstr>13_VALIDATION_PROCEDE</vt:lpstr>
      <vt:lpstr>14_HYGIENE_RC</vt:lpstr>
      <vt:lpstr>15_CFA_SOUS_VIDE</vt:lpstr>
      <vt:lpstr>16_Cours &amp; Technologie</vt:lpstr>
      <vt:lpstr>17_Interbev</vt:lpstr>
      <vt:lpstr>18_Atelier HACCP - Jarret CBT</vt:lpstr>
      <vt:lpstr>19_ACCUEIL</vt:lpstr>
      <vt:lpstr>20_SV_PROCEDURE</vt:lpstr>
      <vt:lpstr>21_SV_SACHETS</vt:lpstr>
      <vt:lpstr>22_SV_BAREMES</vt:lpstr>
      <vt:lpstr>23_FOUR_BAREMES</vt:lpstr>
      <vt:lpstr>24_SV_ORGANISATION</vt:lpstr>
      <vt:lpstr>25_FOUR_PROCEDURE</vt:lpstr>
      <vt:lpstr>26_FOUR_CHARGES_GN</vt:lpstr>
      <vt:lpstr>27_REFROIDISSEMENT</vt:lpstr>
      <vt:lpstr>28_HYGIENE_PMS</vt:lpstr>
      <vt:lpstr>29_VALIDATION_PROCEDE</vt:lpstr>
      <vt:lpstr>30_FICHES_PRO</vt:lpstr>
      <vt:lpstr>31_COMPRENDRE</vt:lpstr>
      <vt:lpstr>32_SOURCES</vt:lpstr>
      <vt:lpstr>33_à_quoi_servent_34_35</vt:lpstr>
      <vt:lpstr>34_BASSE_TEMPERATURE.Exemple</vt:lpstr>
      <vt:lpstr>35_BASSE_TEMPERATURE.Modèle</vt:lpstr>
      <vt:lpstr>36_Identité.FR-EN-ES.</vt:lpstr>
      <vt:lpstr>37_Identité.2.lignes</vt:lpstr>
      <vt:lpstr>38_AUTRE_FICHE_VIERGE</vt:lpstr>
      <vt:lpstr>39_EXEMPLE_REMPLI</vt:lpstr>
      <vt:lpstr>40_GUIDE_SOUS_VIDE.64.fiches</vt:lpstr>
      <vt:lpstr>41_SOURCES_VALIDATION</vt:lpstr>
      <vt:lpstr>42_Cuisson</vt:lpstr>
      <vt:lpstr>43_Réactions</vt:lpstr>
      <vt:lpstr>44_Hygiène</vt:lpstr>
      <vt:lpstr>45_.guide_de_cuisson</vt:lpstr>
      <vt:lpstr>46_.matériel</vt:lpstr>
      <vt:lpstr>'34_BASSE_TEMPERATURE.Exemple'!Zone_d_impression</vt:lpstr>
      <vt:lpstr>'35_BASSE_TEMPERATURE.Modèle'!Zone_d_impression</vt:lpstr>
      <vt:lpstr>'42_Cuisson'!Zone_d_impression</vt:lpstr>
      <vt:lpstr>'43_Réactions'!Zone_d_impression</vt:lpstr>
      <vt:lpstr>'44_Hygiène'!Zone_d_impression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Leboucher</dc:creator>
  <cp:lastModifiedBy>Joël Leboucher</cp:lastModifiedBy>
  <dcterms:created xsi:type="dcterms:W3CDTF">2026-09-16T16:47:44Z</dcterms:created>
  <dcterms:modified xsi:type="dcterms:W3CDTF">2026-10-05T00:22:37Z</dcterms:modified>
</cp:coreProperties>
</file>